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020" windowWidth="26220" windowHeight="167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<sst xmlns="http://schemas.openxmlformats.org/spreadsheetml/2006/main" count="33" uniqueCount="33">
  <si>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</t>
  </si>
  <si>
    <t>Si</t>
  </si>
  <si>
    <t>Mn</t>
  </si>
  <si>
    <t>Cr</t>
  </si>
  <si>
    <t>Ni</t>
  </si>
  <si>
    <t>Mo</t>
  </si>
  <si>
    <t>W</t>
  </si>
  <si>
    <t>Co</t>
  </si>
  <si>
    <t>V</t>
  </si>
  <si>
    <t>Nb</t>
  </si>
  <si>
    <t>Cu</t>
  </si>
  <si>
    <t>Al</t>
  </si>
  <si>
    <t>Ti</t>
  </si>
  <si>
    <t>O</t>
  </si>
  <si>
    <t>N</t>
  </si>
  <si>
    <t>B</t>
  </si>
  <si>
    <t>http://www.lenntech.com/periodic-chart.htm</t>
  </si>
  <si>
    <t>P</t>
  </si>
  <si>
    <t>S</t>
  </si>
  <si>
    <t>Element</t>
  </si>
  <si>
    <t>Mol. Weight</t>
  </si>
  <si>
    <t>Fe (Balance)</t>
  </si>
  <si>
    <t>Ener W%</t>
  </si>
  <si>
    <t>Moles</t>
  </si>
  <si>
    <t>Enter Mole%</t>
  </si>
  <si>
    <t>Weight (gr)</t>
  </si>
  <si>
    <t>Calulates Mole%</t>
  </si>
  <si>
    <t>Calculates W%</t>
  </si>
  <si>
    <t>Calculates lattice parameter of martensite(nm):</t>
  </si>
  <si>
    <t>Calculates lattice parameter of austenite(nm):</t>
  </si>
  <si>
    <t>Calculates offset for determination of Ms:</t>
  </si>
  <si>
    <t>Enter volume fraction of martensite (e.g. 0.01):</t>
  </si>
  <si>
    <t>Lattice Parameter of Fe at RT (nm):</t>
  </si>
</sst>
</file>

<file path=xl/styles.xml><?xml version="1.0" encoding="utf-8"?>
<styleSheet xmlns="http://schemas.openxmlformats.org/spreadsheetml/2006/main">
  <numFmts count="23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&quot;¥&quot;* #,##0.00_-;\-&quot;¥&quot;* #,##0.00_-;_-&quot;¥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000"/>
    <numFmt numFmtId="175" formatCode="0.000"/>
    <numFmt numFmtId="176" formatCode="0.00000"/>
    <numFmt numFmtId="177" formatCode="0.00_ "/>
    <numFmt numFmtId="178" formatCode="0.0000_);[Red]\(0.0000\)"/>
  </numFmts>
  <fonts count="8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6"/>
      <name val="Verdana"/>
      <family val="2"/>
    </font>
    <font>
      <sz val="8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174" fontId="6" fillId="0" borderId="0" xfId="0" applyNumberFormat="1" applyFont="1" applyAlignment="1">
      <alignment horizontal="center"/>
    </xf>
    <xf numFmtId="174" fontId="6" fillId="0" borderId="0" xfId="0" applyNumberFormat="1" applyFont="1" applyAlignment="1">
      <alignment/>
    </xf>
    <xf numFmtId="174" fontId="6" fillId="0" borderId="0" xfId="0" applyNumberFormat="1" applyFont="1" applyAlignment="1" quotePrefix="1">
      <alignment/>
    </xf>
    <xf numFmtId="174" fontId="6" fillId="2" borderId="0" xfId="0" applyNumberFormat="1" applyFont="1" applyFill="1" applyAlignment="1" quotePrefix="1">
      <alignment/>
    </xf>
    <xf numFmtId="2" fontId="6" fillId="4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5" fontId="6" fillId="3" borderId="0" xfId="0" applyNumberFormat="1" applyFont="1" applyFill="1" applyAlignment="1">
      <alignment horizontal="center"/>
    </xf>
    <xf numFmtId="175" fontId="6" fillId="3" borderId="0" xfId="0" applyNumberFormat="1" applyFont="1" applyFill="1" applyAlignment="1">
      <alignment/>
    </xf>
    <xf numFmtId="175" fontId="6" fillId="2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6" fillId="0" borderId="0" xfId="0" applyNumberFormat="1" applyFont="1" applyFill="1" applyAlignment="1">
      <alignment/>
    </xf>
    <xf numFmtId="175" fontId="0" fillId="0" borderId="0" xfId="0" applyNumberFormat="1" applyAlignment="1">
      <alignment/>
    </xf>
    <xf numFmtId="0" fontId="6" fillId="5" borderId="0" xfId="0" applyFont="1" applyFill="1" applyAlignment="1">
      <alignment/>
    </xf>
    <xf numFmtId="175" fontId="6" fillId="5" borderId="0" xfId="0" applyNumberFormat="1" applyFont="1" applyFill="1" applyAlignment="1">
      <alignment/>
    </xf>
    <xf numFmtId="2" fontId="6" fillId="5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76" fontId="6" fillId="2" borderId="0" xfId="0" applyNumberFormat="1" applyFont="1" applyFill="1" applyAlignment="1">
      <alignment/>
    </xf>
    <xf numFmtId="177" fontId="0" fillId="0" borderId="0" xfId="0" applyNumberFormat="1" applyAlignment="1">
      <alignment horizontal="left"/>
    </xf>
    <xf numFmtId="178" fontId="6" fillId="0" borderId="0" xfId="0" applyNumberFormat="1" applyFont="1" applyAlignment="1">
      <alignment/>
    </xf>
    <xf numFmtId="11" fontId="6" fillId="0" borderId="0" xfId="0" applyNumberFormat="1" applyFont="1" applyAlignment="1">
      <alignment/>
    </xf>
    <xf numFmtId="177" fontId="6" fillId="4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F10" sqref="F10"/>
    </sheetView>
  </sheetViews>
  <sheetFormatPr defaultColWidth="11.00390625" defaultRowHeight="12.75"/>
  <cols>
    <col min="1" max="1" width="16.75390625" style="0" customWidth="1"/>
    <col min="2" max="2" width="16.625" style="0" hidden="1" customWidth="1"/>
    <col min="3" max="3" width="16.00390625" style="23" customWidth="1"/>
    <col min="4" max="4" width="13.875" style="0" hidden="1" customWidth="1"/>
    <col min="5" max="5" width="24.375" style="1" customWidth="1"/>
    <col min="6" max="6" width="29.125" style="0" customWidth="1"/>
    <col min="7" max="7" width="17.75390625" style="23" customWidth="1"/>
    <col min="8" max="8" width="14.125" style="0" hidden="1" customWidth="1"/>
    <col min="9" max="9" width="22.75390625" style="1" customWidth="1"/>
  </cols>
  <sheetData>
    <row r="2" spans="1:9" ht="19.5">
      <c r="A2" s="2" t="s">
        <v>19</v>
      </c>
      <c r="B2" s="3" t="s">
        <v>20</v>
      </c>
      <c r="C2" s="18" t="s">
        <v>22</v>
      </c>
      <c r="D2" s="9" t="s">
        <v>23</v>
      </c>
      <c r="E2" s="13" t="s">
        <v>26</v>
      </c>
      <c r="G2" s="18" t="s">
        <v>24</v>
      </c>
      <c r="H2" s="4" t="s">
        <v>25</v>
      </c>
      <c r="I2" s="13" t="s">
        <v>27</v>
      </c>
    </row>
    <row r="3" spans="1:9" ht="19.5">
      <c r="A3" s="5"/>
      <c r="B3" s="6"/>
      <c r="C3" s="19"/>
      <c r="D3" s="10"/>
      <c r="E3" s="16"/>
      <c r="G3" s="19"/>
      <c r="H3" s="5"/>
      <c r="I3" s="16"/>
    </row>
    <row r="4" spans="1:9" ht="19.5">
      <c r="A4" s="5" t="s">
        <v>0</v>
      </c>
      <c r="B4" s="8">
        <v>12.011</v>
      </c>
      <c r="C4" s="19">
        <v>0.16</v>
      </c>
      <c r="D4" s="11">
        <f aca="true" t="shared" si="0" ref="D4:D22">C4/B4</f>
        <v>0.01332112230455416</v>
      </c>
      <c r="E4" s="33">
        <f>D4/SUM(D$4:D$22)*100</f>
        <v>0.7261894147718774</v>
      </c>
      <c r="F4" s="30"/>
      <c r="G4" s="19">
        <v>0.7253707025378711</v>
      </c>
      <c r="H4" s="5">
        <f aca="true" t="shared" si="1" ref="H4:H22">G4*B4</f>
        <v>8.712427508182369</v>
      </c>
      <c r="I4" s="16">
        <f aca="true" t="shared" si="2" ref="I4:I22">H4/(H$4+H$5+H$6+H$7+H$8+H$9+H$10+H$11+H$12+H$13+H$14+H$15+H$16+H$17+H$18+H$19+H$20+H$21+H$22)*100</f>
        <v>0.15999999999999998</v>
      </c>
    </row>
    <row r="5" spans="1:9" ht="19.5">
      <c r="A5" s="5" t="s">
        <v>1</v>
      </c>
      <c r="B5" s="8">
        <v>28.0855</v>
      </c>
      <c r="C5" s="19">
        <v>0.73</v>
      </c>
      <c r="D5" s="11">
        <f t="shared" si="0"/>
        <v>0.025992059959765716</v>
      </c>
      <c r="E5" s="33">
        <f aca="true" t="shared" si="3" ref="E5:E21">D5/SUM(D$4:D$22)*100</f>
        <v>1.416934577985585</v>
      </c>
      <c r="F5" s="30"/>
      <c r="G5" s="19">
        <v>1.4153371136736772</v>
      </c>
      <c r="H5" s="5">
        <f t="shared" si="1"/>
        <v>39.75045050608206</v>
      </c>
      <c r="I5" s="16">
        <f t="shared" si="2"/>
        <v>0.73</v>
      </c>
    </row>
    <row r="6" spans="1:9" ht="19.5">
      <c r="A6" s="5" t="s">
        <v>2</v>
      </c>
      <c r="B6" s="8">
        <v>54.938</v>
      </c>
      <c r="C6" s="19">
        <v>0.37</v>
      </c>
      <c r="D6" s="11">
        <f t="shared" si="0"/>
        <v>0.0067348647566347515</v>
      </c>
      <c r="E6" s="33">
        <f t="shared" si="3"/>
        <v>0.36714530385448785</v>
      </c>
      <c r="F6" s="30"/>
      <c r="G6" s="19">
        <v>0.36673138105995357</v>
      </c>
      <c r="H6" s="5">
        <f t="shared" si="1"/>
        <v>20.14748861267173</v>
      </c>
      <c r="I6" s="16">
        <f t="shared" si="2"/>
        <v>0.37</v>
      </c>
    </row>
    <row r="7" spans="1:9" ht="19.5">
      <c r="A7" s="5" t="s">
        <v>3</v>
      </c>
      <c r="B7" s="8">
        <v>51.996</v>
      </c>
      <c r="C7" s="19">
        <v>12.9</v>
      </c>
      <c r="D7" s="11">
        <f t="shared" si="0"/>
        <v>0.24809600738518348</v>
      </c>
      <c r="E7" s="33">
        <f t="shared" si="3"/>
        <v>13.524738403512139</v>
      </c>
      <c r="F7" s="30"/>
      <c r="G7" s="19">
        <v>13.509490496330557</v>
      </c>
      <c r="H7" s="5">
        <f t="shared" si="1"/>
        <v>702.4394678472037</v>
      </c>
      <c r="I7" s="16">
        <f t="shared" si="2"/>
        <v>12.900000000000004</v>
      </c>
    </row>
    <row r="8" spans="1:9" ht="19.5">
      <c r="A8" s="5" t="s">
        <v>4</v>
      </c>
      <c r="B8" s="8">
        <v>58.69</v>
      </c>
      <c r="C8" s="19">
        <v>0.05</v>
      </c>
      <c r="D8" s="11">
        <f t="shared" si="0"/>
        <v>0.0008519338899301415</v>
      </c>
      <c r="E8" s="33">
        <f t="shared" si="3"/>
        <v>0.04644243621584288</v>
      </c>
      <c r="F8" s="30"/>
      <c r="G8" s="19">
        <v>0.0463900766111261</v>
      </c>
      <c r="H8" s="5">
        <f t="shared" si="1"/>
        <v>2.722633596306991</v>
      </c>
      <c r="I8" s="16">
        <f t="shared" si="2"/>
        <v>0.05000000000000001</v>
      </c>
    </row>
    <row r="9" spans="1:9" ht="19.5">
      <c r="A9" s="5" t="s">
        <v>5</v>
      </c>
      <c r="B9" s="8">
        <v>95.94</v>
      </c>
      <c r="C9" s="19">
        <v>0.06</v>
      </c>
      <c r="D9" s="11">
        <f t="shared" si="0"/>
        <v>0.0006253908692933083</v>
      </c>
      <c r="E9" s="33">
        <f t="shared" si="3"/>
        <v>0.034092640168953324</v>
      </c>
      <c r="F9" s="30"/>
      <c r="G9" s="19">
        <v>0.0340542038312319</v>
      </c>
      <c r="H9" s="5">
        <f t="shared" si="1"/>
        <v>3.2671603155683884</v>
      </c>
      <c r="I9" s="16">
        <f t="shared" si="2"/>
        <v>0.06</v>
      </c>
    </row>
    <row r="10" spans="1:9" ht="19.5">
      <c r="A10" s="5" t="s">
        <v>6</v>
      </c>
      <c r="B10" s="8">
        <v>183.85</v>
      </c>
      <c r="C10" s="19">
        <v>0.003</v>
      </c>
      <c r="D10" s="11">
        <f t="shared" si="0"/>
        <v>1.6317650258362797E-05</v>
      </c>
      <c r="E10" s="33">
        <f t="shared" si="3"/>
        <v>0.0008895425340792446</v>
      </c>
      <c r="F10" s="30"/>
      <c r="G10" s="19">
        <v>0.0008885396561241199</v>
      </c>
      <c r="H10" s="5">
        <f t="shared" si="1"/>
        <v>0.16335801577841944</v>
      </c>
      <c r="I10" s="16">
        <f t="shared" si="2"/>
        <v>0.003</v>
      </c>
    </row>
    <row r="11" spans="1:9" ht="19.5">
      <c r="A11" s="5" t="s">
        <v>7</v>
      </c>
      <c r="B11" s="8">
        <v>58.9332</v>
      </c>
      <c r="C11" s="19">
        <v>0.006</v>
      </c>
      <c r="D11" s="11">
        <f t="shared" si="0"/>
        <v>0.0001018101850909165</v>
      </c>
      <c r="E11" s="33">
        <f t="shared" si="3"/>
        <v>0.005550093831336805</v>
      </c>
      <c r="F11" s="30"/>
      <c r="G11" s="19">
        <v>0.005543836607495247</v>
      </c>
      <c r="H11" s="5">
        <f t="shared" si="1"/>
        <v>0.32671603155683887</v>
      </c>
      <c r="I11" s="16">
        <f t="shared" si="2"/>
        <v>0.006</v>
      </c>
    </row>
    <row r="12" spans="1:9" ht="19.5">
      <c r="A12" s="5" t="s">
        <v>8</v>
      </c>
      <c r="B12" s="8">
        <v>50.9414</v>
      </c>
      <c r="C12" s="19">
        <v>0.037</v>
      </c>
      <c r="D12" s="11">
        <f t="shared" si="0"/>
        <v>0.0007263247574664221</v>
      </c>
      <c r="E12" s="33">
        <f t="shared" si="3"/>
        <v>0.039594963434765935</v>
      </c>
      <c r="F12" s="30"/>
      <c r="G12" s="19">
        <v>0.039550323730152145</v>
      </c>
      <c r="H12" s="5">
        <f t="shared" si="1"/>
        <v>2.0147488612671727</v>
      </c>
      <c r="I12" s="16">
        <f t="shared" si="2"/>
        <v>0.03699999999999999</v>
      </c>
    </row>
    <row r="13" spans="1:9" ht="19.5">
      <c r="A13" s="5" t="s">
        <v>9</v>
      </c>
      <c r="B13" s="8">
        <v>92.91</v>
      </c>
      <c r="C13" s="19">
        <v>0.011</v>
      </c>
      <c r="D13" s="11">
        <f t="shared" si="0"/>
        <v>0.0001183941448713809</v>
      </c>
      <c r="E13" s="33">
        <f t="shared" si="3"/>
        <v>0.00645415399775826</v>
      </c>
      <c r="F13" s="30"/>
      <c r="G13" s="19">
        <v>0.006446877528657172</v>
      </c>
      <c r="H13" s="5">
        <f t="shared" si="1"/>
        <v>0.5989793911875378</v>
      </c>
      <c r="I13" s="16">
        <f t="shared" si="2"/>
        <v>0.011</v>
      </c>
    </row>
    <row r="14" spans="1:9" ht="19.5">
      <c r="A14" s="5" t="s">
        <v>10</v>
      </c>
      <c r="B14" s="8">
        <v>63.546</v>
      </c>
      <c r="C14" s="19">
        <v>0.04</v>
      </c>
      <c r="D14" s="11">
        <f t="shared" si="0"/>
        <v>0.000629465269253769</v>
      </c>
      <c r="E14" s="33">
        <f t="shared" si="3"/>
        <v>0.03431475254471178</v>
      </c>
      <c r="F14" s="30"/>
      <c r="G14" s="19">
        <v>0.03427606579557474</v>
      </c>
      <c r="H14" s="5">
        <f t="shared" si="1"/>
        <v>2.1781068770455922</v>
      </c>
      <c r="I14" s="16">
        <f t="shared" si="2"/>
        <v>0.039999999999999994</v>
      </c>
    </row>
    <row r="15" spans="1:9" ht="19.5">
      <c r="A15" s="5" t="s">
        <v>11</v>
      </c>
      <c r="B15" s="8">
        <v>26.98154</v>
      </c>
      <c r="C15" s="19">
        <v>0.009</v>
      </c>
      <c r="D15" s="11">
        <f t="shared" si="0"/>
        <v>0.00033356139049142485</v>
      </c>
      <c r="E15" s="33">
        <f t="shared" si="3"/>
        <v>0.018183809547987522</v>
      </c>
      <c r="F15" s="30"/>
      <c r="G15" s="19">
        <v>0.01816330896365657</v>
      </c>
      <c r="H15" s="5">
        <f t="shared" si="1"/>
        <v>0.4900740473352583</v>
      </c>
      <c r="I15" s="16">
        <f t="shared" si="2"/>
        <v>0.009</v>
      </c>
    </row>
    <row r="16" spans="1:9" ht="19.5">
      <c r="A16" s="5" t="s">
        <v>12</v>
      </c>
      <c r="B16" s="8">
        <v>47.88</v>
      </c>
      <c r="C16" s="19">
        <v>0.02</v>
      </c>
      <c r="D16" s="11">
        <f t="shared" si="0"/>
        <v>0.0004177109440267335</v>
      </c>
      <c r="E16" s="33">
        <f t="shared" si="3"/>
        <v>0.022771149386030226</v>
      </c>
      <c r="F16" s="30"/>
      <c r="G16" s="19">
        <v>0.02274547699504587</v>
      </c>
      <c r="H16" s="5">
        <f t="shared" si="1"/>
        <v>1.0890534385227963</v>
      </c>
      <c r="I16" s="16">
        <f t="shared" si="2"/>
        <v>0.020000000000000004</v>
      </c>
    </row>
    <row r="17" spans="1:9" ht="19.5">
      <c r="A17" s="5" t="s">
        <v>13</v>
      </c>
      <c r="B17" s="8">
        <v>15.999</v>
      </c>
      <c r="C17" s="19">
        <v>0.042</v>
      </c>
      <c r="D17" s="11">
        <f t="shared" si="0"/>
        <v>0.0026251640727545473</v>
      </c>
      <c r="E17" s="33">
        <f t="shared" si="3"/>
        <v>0.14310853981289876</v>
      </c>
      <c r="F17" s="30"/>
      <c r="G17" s="19">
        <v>0.1429471980059924</v>
      </c>
      <c r="H17" s="5">
        <f t="shared" si="1"/>
        <v>2.2870122208978723</v>
      </c>
      <c r="I17" s="16">
        <f t="shared" si="2"/>
        <v>0.042</v>
      </c>
    </row>
    <row r="18" spans="1:9" ht="19.5">
      <c r="A18" s="5" t="s">
        <v>14</v>
      </c>
      <c r="B18" s="8">
        <v>14.0067</v>
      </c>
      <c r="C18" s="19">
        <v>0.029</v>
      </c>
      <c r="D18" s="11">
        <f t="shared" si="0"/>
        <v>0.0020704377190915776</v>
      </c>
      <c r="E18" s="33">
        <f t="shared" si="3"/>
        <v>0.11286811435059897</v>
      </c>
      <c r="F18" s="30"/>
      <c r="G18" s="19">
        <v>0.11274086586119889</v>
      </c>
      <c r="H18" s="5">
        <f t="shared" si="1"/>
        <v>1.5791274858580544</v>
      </c>
      <c r="I18" s="16">
        <f t="shared" si="2"/>
        <v>0.029</v>
      </c>
    </row>
    <row r="19" spans="1:9" ht="19.5">
      <c r="A19" s="5" t="s">
        <v>15</v>
      </c>
      <c r="B19" s="8">
        <v>10.81</v>
      </c>
      <c r="C19" s="19">
        <v>0</v>
      </c>
      <c r="D19" s="11">
        <f t="shared" si="0"/>
        <v>0</v>
      </c>
      <c r="E19" s="33">
        <f t="shared" si="3"/>
        <v>0</v>
      </c>
      <c r="F19" s="30"/>
      <c r="G19" s="19">
        <v>0</v>
      </c>
      <c r="H19" s="5">
        <f t="shared" si="1"/>
        <v>0</v>
      </c>
      <c r="I19" s="16">
        <f t="shared" si="2"/>
        <v>0</v>
      </c>
    </row>
    <row r="20" spans="1:9" ht="19.5">
      <c r="A20" s="5" t="s">
        <v>17</v>
      </c>
      <c r="B20" s="8">
        <v>30.9738</v>
      </c>
      <c r="C20" s="19">
        <v>0.009</v>
      </c>
      <c r="D20" s="11">
        <f t="shared" si="0"/>
        <v>0.00029056815760416865</v>
      </c>
      <c r="E20" s="33">
        <f t="shared" si="3"/>
        <v>0.01584007079116567</v>
      </c>
      <c r="F20" s="30"/>
      <c r="G20" s="19">
        <v>0.01582221255820268</v>
      </c>
      <c r="H20" s="5">
        <f t="shared" si="1"/>
        <v>0.4900740473352582</v>
      </c>
      <c r="I20" s="16">
        <f t="shared" si="2"/>
        <v>0.009</v>
      </c>
    </row>
    <row r="21" spans="1:9" ht="19.5">
      <c r="A21" s="5" t="s">
        <v>18</v>
      </c>
      <c r="B21" s="8">
        <v>32.06</v>
      </c>
      <c r="C21" s="19">
        <v>0.009</v>
      </c>
      <c r="D21" s="11">
        <f t="shared" si="0"/>
        <v>0.00028072364316905797</v>
      </c>
      <c r="E21" s="33">
        <f t="shared" si="3"/>
        <v>0.015303405635415072</v>
      </c>
      <c r="F21" s="30"/>
      <c r="G21" s="19">
        <v>0.015286152443395453</v>
      </c>
      <c r="H21" s="5">
        <f t="shared" si="1"/>
        <v>0.4900740473352583</v>
      </c>
      <c r="I21" s="16">
        <f t="shared" si="2"/>
        <v>0.009</v>
      </c>
    </row>
    <row r="22" spans="1:9" ht="19.5">
      <c r="A22" s="6" t="s">
        <v>21</v>
      </c>
      <c r="B22" s="6">
        <v>55.85</v>
      </c>
      <c r="C22" s="20">
        <f>100-(C4+C5+C6+C7+C8+C9+C10+C11+C12+C13+C14+C15+C16+C17+C18+C19+C20+C21)</f>
        <v>85.515</v>
      </c>
      <c r="D22" s="12">
        <f t="shared" si="0"/>
        <v>1.531154879140555</v>
      </c>
      <c r="E22" s="8">
        <f>D22/(D$4+D$5+D$6+D$7+D$8+D$9+D$10+D$11+D$12+D$13+D$14+D$15+D$16+D$17+D$18+D$18+D$19+D$20+D$21+D$22)*100</f>
        <v>83.3754743019489</v>
      </c>
      <c r="F22" s="30"/>
      <c r="G22" s="20">
        <f>100-(G$4+G$5+G$6+G$7+G$8+G$9+G$10+G$11+G$12+G$13+G$14+G$15+G$16+G$17+G$18+G$18+G$19+G$20+G$21)</f>
        <v>83.3754743019489</v>
      </c>
      <c r="H22" s="6">
        <f t="shared" si="1"/>
        <v>4656.520239763846</v>
      </c>
      <c r="I22" s="8">
        <f t="shared" si="2"/>
        <v>85.515</v>
      </c>
    </row>
    <row r="23" spans="1:5" ht="19.5">
      <c r="A23" s="5"/>
      <c r="B23" s="5"/>
      <c r="C23" s="21"/>
      <c r="D23" s="5"/>
      <c r="E23" s="15"/>
    </row>
    <row r="24" spans="1:5" ht="19.5">
      <c r="A24" s="5"/>
      <c r="B24" s="5" t="s">
        <v>16</v>
      </c>
      <c r="C24" s="21"/>
      <c r="D24" s="5"/>
      <c r="E24" s="15"/>
    </row>
    <row r="25" spans="1:6" ht="19.5">
      <c r="A25" s="6" t="s">
        <v>32</v>
      </c>
      <c r="B25" s="6"/>
      <c r="C25" s="20"/>
      <c r="D25" s="6"/>
      <c r="E25" s="28"/>
      <c r="F25" s="29">
        <v>0.28664</v>
      </c>
    </row>
    <row r="26" spans="2:5" ht="19.5">
      <c r="B26" s="5"/>
      <c r="C26" s="22"/>
      <c r="D26" s="5"/>
      <c r="E26" s="15"/>
    </row>
    <row r="27" spans="1:7" ht="19.5">
      <c r="A27" s="24" t="s">
        <v>28</v>
      </c>
      <c r="B27" s="24"/>
      <c r="C27" s="25"/>
      <c r="D27" s="24"/>
      <c r="E27" s="26"/>
      <c r="F27" s="24">
        <f>F25+(POWER(F25-0.0279*E4/100,2)*(F25+0.2496*E4/100)-POWER(F25,3))/(3*(POWER(F25,2)))-0.003*E5/100+0.006*E6/100+0.007*E8/100+0.031*E9/100+0.005*E7/100+0.0096*E12/100</f>
        <v>0.28778169068352755</v>
      </c>
      <c r="G27" s="31"/>
    </row>
    <row r="28" spans="1:7" ht="19.5">
      <c r="A28" s="17"/>
      <c r="B28" s="17"/>
      <c r="C28" s="22"/>
      <c r="D28" s="17"/>
      <c r="E28" s="27"/>
      <c r="F28" s="17"/>
      <c r="G28" s="21"/>
    </row>
    <row r="29" spans="1:7" ht="19.5">
      <c r="A29" s="24" t="s">
        <v>29</v>
      </c>
      <c r="B29" s="24"/>
      <c r="C29" s="25"/>
      <c r="D29" s="24"/>
      <c r="E29" s="26"/>
      <c r="F29" s="24">
        <f>0.3573+(0.33*C4+0.0095*C6-0.002*C8+0.006*C7+0.031*C9+0.018*C12)/100</f>
        <v>0.35866141</v>
      </c>
      <c r="G29" s="21"/>
    </row>
    <row r="30" spans="1:7" ht="19.5">
      <c r="A30" s="5"/>
      <c r="B30" s="5"/>
      <c r="C30" s="21"/>
      <c r="D30" s="5"/>
      <c r="E30" s="15"/>
      <c r="F30" s="5"/>
      <c r="G30" s="21"/>
    </row>
    <row r="31" spans="1:7" ht="19.5">
      <c r="A31" s="7" t="s">
        <v>31</v>
      </c>
      <c r="B31" s="7"/>
      <c r="C31" s="19"/>
      <c r="D31" s="7"/>
      <c r="E31" s="14"/>
      <c r="F31" s="7">
        <v>0.01</v>
      </c>
      <c r="G31" s="21"/>
    </row>
    <row r="32" spans="1:7" ht="19.5">
      <c r="A32" s="5"/>
      <c r="B32" s="5"/>
      <c r="C32" s="21"/>
      <c r="D32" s="5"/>
      <c r="E32" s="15"/>
      <c r="F32" s="5"/>
      <c r="G32" s="21"/>
    </row>
    <row r="33" spans="1:7" ht="19.5">
      <c r="A33" s="24" t="s">
        <v>30</v>
      </c>
      <c r="B33" s="24"/>
      <c r="C33" s="25"/>
      <c r="D33" s="24"/>
      <c r="E33" s="26"/>
      <c r="F33" s="24">
        <f>POWER((POWER(F29,-3))*(2*F31*POWER(F27,3)+(1-F31)*POWER(F29,3)),1/3)-1</f>
        <v>0.00011050475984308861</v>
      </c>
      <c r="G33" s="32"/>
    </row>
    <row r="34" spans="1:7" ht="19.5">
      <c r="A34" s="5"/>
      <c r="B34" s="5"/>
      <c r="C34" s="21"/>
      <c r="D34" s="5"/>
      <c r="E34" s="15"/>
      <c r="F34" s="5"/>
      <c r="G34" s="21"/>
    </row>
    <row r="35" spans="1:7" ht="19.5">
      <c r="A35" s="5"/>
      <c r="B35" s="5"/>
      <c r="C35" s="21"/>
      <c r="D35" s="5"/>
      <c r="E35" s="15"/>
      <c r="F35" s="5"/>
      <c r="G35" s="21"/>
    </row>
    <row r="36" spans="1:7" ht="19.5">
      <c r="A36" s="5"/>
      <c r="B36" s="5"/>
      <c r="C36" s="21"/>
      <c r="D36" s="5"/>
      <c r="E36" s="15"/>
      <c r="F36" s="5"/>
      <c r="G36" s="21"/>
    </row>
    <row r="37" spans="1:7" ht="19.5">
      <c r="A37" s="5"/>
      <c r="B37" s="5"/>
      <c r="C37" s="21"/>
      <c r="D37" s="5"/>
      <c r="E37" s="15"/>
      <c r="F37" s="5"/>
      <c r="G37" s="21"/>
    </row>
    <row r="38" spans="1:7" ht="19.5">
      <c r="A38" s="5"/>
      <c r="B38" s="5"/>
      <c r="C38" s="21"/>
      <c r="D38" s="5"/>
      <c r="E38" s="15"/>
      <c r="F38" s="5"/>
      <c r="G38" s="2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2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</dc:creator>
  <cp:keywords/>
  <dc:description/>
  <cp:lastModifiedBy>MSM</cp:lastModifiedBy>
  <dcterms:created xsi:type="dcterms:W3CDTF">2007-02-16T19:20:43Z</dcterms:created>
  <dcterms:modified xsi:type="dcterms:W3CDTF">2008-04-29T12:48:07Z</dcterms:modified>
  <cp:category/>
  <cp:version/>
  <cp:contentType/>
  <cp:contentStatus/>
</cp:coreProperties>
</file>