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6760" yWindow="640" windowWidth="46000" windowHeight="25960" activeTab="3"/>
  </bookViews>
  <sheets>
    <sheet name="Sheet1" sheetId="1" r:id="rId1"/>
    <sheet name="3passComb" sheetId="2" r:id="rId2"/>
    <sheet name="Comb_rev" sheetId="13" r:id="rId3"/>
    <sheet name="3PassStrainStress" sheetId="3" r:id="rId4"/>
    <sheet name="RefData" sheetId="4" r:id="rId5"/>
    <sheet name="2.5" sheetId="5" r:id="rId6"/>
    <sheet name="5.0" sheetId="6" r:id="rId7"/>
    <sheet name="7.5" sheetId="7" r:id="rId8"/>
    <sheet name="10" sheetId="8" r:id="rId9"/>
    <sheet name="12.5" sheetId="9" r:id="rId10"/>
    <sheet name="norm_tran" sheetId="10" r:id="rId11"/>
    <sheet name="long" sheetId="11" r:id="rId12"/>
  </sheets>
  <definedNames>
    <definedName name="_xlnm._FilterDatabase" localSheetId="11" hidden="1">long!$D$1:$F$1</definedName>
    <definedName name="_xlnm._FilterDatabase" localSheetId="10" hidden="1">norm_tran!$C$1:$E$1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2" i="2" l="1"/>
  <c r="W22" i="2"/>
  <c r="W40" i="2"/>
  <c r="V40" i="2"/>
  <c r="W23" i="2"/>
  <c r="W25" i="2"/>
  <c r="W26" i="2"/>
  <c r="V23" i="2"/>
  <c r="V25" i="2"/>
  <c r="V26" i="2"/>
  <c r="N5" i="3"/>
  <c r="K76" i="2"/>
  <c r="K77" i="2"/>
  <c r="K78" i="2"/>
  <c r="K79" i="2"/>
  <c r="K80" i="2"/>
  <c r="K81" i="2"/>
  <c r="K82" i="2"/>
  <c r="K83" i="2"/>
  <c r="K84" i="2"/>
  <c r="K85" i="2"/>
  <c r="K86" i="2"/>
  <c r="K75" i="2"/>
  <c r="K58" i="2"/>
  <c r="K59" i="2"/>
  <c r="K60" i="2"/>
  <c r="K61" i="2"/>
  <c r="K62" i="2"/>
  <c r="K63" i="2"/>
  <c r="K64" i="2"/>
  <c r="K65" i="2"/>
  <c r="K66" i="2"/>
  <c r="K67" i="2"/>
  <c r="K68" i="2"/>
  <c r="K57" i="2"/>
  <c r="K40" i="2"/>
  <c r="K41" i="2"/>
  <c r="K42" i="2"/>
  <c r="K43" i="2"/>
  <c r="K44" i="2"/>
  <c r="K45" i="2"/>
  <c r="K46" i="2"/>
  <c r="K47" i="2"/>
  <c r="K48" i="2"/>
  <c r="K49" i="2"/>
  <c r="K50" i="2"/>
  <c r="K39" i="2"/>
  <c r="K22" i="2"/>
  <c r="K23" i="2"/>
  <c r="K24" i="2"/>
  <c r="K25" i="2"/>
  <c r="K26" i="2"/>
  <c r="K27" i="2"/>
  <c r="K28" i="2"/>
  <c r="K29" i="2"/>
  <c r="K30" i="2"/>
  <c r="K31" i="2"/>
  <c r="K32" i="2"/>
  <c r="K21" i="2"/>
  <c r="K4" i="2"/>
  <c r="K5" i="2"/>
  <c r="K6" i="2"/>
  <c r="K7" i="2"/>
  <c r="K8" i="2"/>
  <c r="K9" i="2"/>
  <c r="K10" i="2"/>
  <c r="K11" i="2"/>
  <c r="K12" i="2"/>
  <c r="K13" i="2"/>
  <c r="K14" i="2"/>
  <c r="K3" i="2"/>
  <c r="AA6" i="2"/>
  <c r="AA22" i="13"/>
  <c r="AA23" i="13"/>
  <c r="AA25" i="13"/>
  <c r="AA26" i="13"/>
  <c r="L22" i="13"/>
  <c r="L23" i="13"/>
  <c r="L24" i="13"/>
  <c r="L25" i="13"/>
  <c r="L26" i="13"/>
  <c r="L27" i="13"/>
  <c r="L28" i="13"/>
  <c r="L29" i="13"/>
  <c r="L30" i="13"/>
  <c r="L31" i="13"/>
  <c r="L32" i="13"/>
  <c r="L21" i="13"/>
  <c r="F22" i="13"/>
  <c r="G22" i="13"/>
  <c r="H22" i="13"/>
  <c r="F23" i="13"/>
  <c r="G23" i="13"/>
  <c r="H23" i="13"/>
  <c r="F24" i="13"/>
  <c r="G24" i="13"/>
  <c r="H24" i="13"/>
  <c r="F25" i="13"/>
  <c r="G25" i="13"/>
  <c r="H25" i="13"/>
  <c r="F26" i="13"/>
  <c r="G26" i="13"/>
  <c r="H26" i="13"/>
  <c r="F27" i="13"/>
  <c r="G27" i="13"/>
  <c r="H27" i="13"/>
  <c r="F28" i="13"/>
  <c r="G28" i="13"/>
  <c r="H28" i="13"/>
  <c r="F29" i="13"/>
  <c r="G29" i="13"/>
  <c r="H29" i="13"/>
  <c r="F30" i="13"/>
  <c r="G30" i="13"/>
  <c r="H30" i="13"/>
  <c r="F31" i="13"/>
  <c r="G31" i="13"/>
  <c r="H31" i="13"/>
  <c r="F32" i="13"/>
  <c r="G32" i="13"/>
  <c r="H32" i="13"/>
  <c r="F21" i="13"/>
  <c r="G21" i="13"/>
  <c r="H21" i="13"/>
  <c r="J22" i="13"/>
  <c r="J23" i="13"/>
  <c r="J24" i="13"/>
  <c r="J25" i="13"/>
  <c r="J26" i="13"/>
  <c r="J27" i="13"/>
  <c r="J28" i="13"/>
  <c r="J29" i="13"/>
  <c r="J30" i="13"/>
  <c r="J31" i="13"/>
  <c r="J32" i="13"/>
  <c r="J21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E80" i="13"/>
  <c r="E81" i="13"/>
  <c r="E88" i="13"/>
  <c r="E86" i="13"/>
  <c r="O86" i="13"/>
  <c r="M86" i="13"/>
  <c r="J86" i="13"/>
  <c r="I86" i="13"/>
  <c r="F86" i="13"/>
  <c r="D86" i="13"/>
  <c r="C86" i="13"/>
  <c r="E85" i="13"/>
  <c r="O85" i="13"/>
  <c r="M85" i="13"/>
  <c r="J85" i="13"/>
  <c r="I85" i="13"/>
  <c r="F85" i="13"/>
  <c r="D85" i="13"/>
  <c r="C85" i="13"/>
  <c r="E84" i="13"/>
  <c r="O84" i="13"/>
  <c r="M84" i="13"/>
  <c r="J84" i="13"/>
  <c r="I84" i="13"/>
  <c r="F84" i="13"/>
  <c r="D84" i="13"/>
  <c r="C84" i="13"/>
  <c r="E83" i="13"/>
  <c r="O83" i="13"/>
  <c r="M83" i="13"/>
  <c r="J83" i="13"/>
  <c r="I83" i="13"/>
  <c r="F83" i="13"/>
  <c r="D83" i="13"/>
  <c r="C83" i="13"/>
  <c r="E82" i="13"/>
  <c r="O82" i="13"/>
  <c r="M82" i="13"/>
  <c r="J82" i="13"/>
  <c r="I82" i="13"/>
  <c r="F82" i="13"/>
  <c r="D82" i="13"/>
  <c r="C82" i="13"/>
  <c r="O81" i="13"/>
  <c r="M81" i="13"/>
  <c r="J81" i="13"/>
  <c r="I81" i="13"/>
  <c r="F81" i="13"/>
  <c r="D81" i="13"/>
  <c r="C81" i="13"/>
  <c r="O80" i="13"/>
  <c r="M80" i="13"/>
  <c r="J80" i="13"/>
  <c r="I80" i="13"/>
  <c r="F80" i="13"/>
  <c r="D80" i="13"/>
  <c r="C80" i="13"/>
  <c r="E79" i="13"/>
  <c r="O79" i="13"/>
  <c r="M79" i="13"/>
  <c r="J79" i="13"/>
  <c r="I79" i="13"/>
  <c r="F79" i="13"/>
  <c r="D79" i="13"/>
  <c r="C79" i="13"/>
  <c r="E78" i="13"/>
  <c r="O78" i="13"/>
  <c r="M78" i="13"/>
  <c r="J78" i="13"/>
  <c r="I78" i="13"/>
  <c r="F78" i="13"/>
  <c r="D78" i="13"/>
  <c r="C78" i="13"/>
  <c r="E77" i="13"/>
  <c r="O77" i="13"/>
  <c r="M77" i="13"/>
  <c r="J77" i="13"/>
  <c r="I77" i="13"/>
  <c r="F77" i="13"/>
  <c r="D77" i="13"/>
  <c r="C77" i="13"/>
  <c r="E76" i="13"/>
  <c r="O76" i="13"/>
  <c r="M76" i="13"/>
  <c r="J76" i="13"/>
  <c r="I76" i="13"/>
  <c r="F76" i="13"/>
  <c r="D76" i="13"/>
  <c r="C76" i="13"/>
  <c r="E75" i="13"/>
  <c r="O75" i="13"/>
  <c r="M75" i="13"/>
  <c r="J75" i="13"/>
  <c r="I75" i="13"/>
  <c r="F75" i="13"/>
  <c r="D75" i="13"/>
  <c r="C75" i="13"/>
  <c r="E62" i="13"/>
  <c r="E63" i="13"/>
  <c r="E70" i="13"/>
  <c r="E68" i="13"/>
  <c r="O68" i="13"/>
  <c r="M68" i="13"/>
  <c r="J68" i="13"/>
  <c r="I68" i="13"/>
  <c r="F68" i="13"/>
  <c r="D68" i="13"/>
  <c r="C68" i="13"/>
  <c r="E67" i="13"/>
  <c r="O67" i="13"/>
  <c r="M67" i="13"/>
  <c r="J67" i="13"/>
  <c r="I67" i="13"/>
  <c r="F67" i="13"/>
  <c r="D67" i="13"/>
  <c r="C67" i="13"/>
  <c r="E66" i="13"/>
  <c r="O66" i="13"/>
  <c r="M66" i="13"/>
  <c r="J66" i="13"/>
  <c r="I66" i="13"/>
  <c r="F66" i="13"/>
  <c r="D66" i="13"/>
  <c r="C66" i="13"/>
  <c r="E65" i="13"/>
  <c r="O65" i="13"/>
  <c r="M65" i="13"/>
  <c r="J65" i="13"/>
  <c r="I65" i="13"/>
  <c r="F65" i="13"/>
  <c r="D65" i="13"/>
  <c r="C65" i="13"/>
  <c r="E64" i="13"/>
  <c r="O64" i="13"/>
  <c r="M64" i="13"/>
  <c r="J64" i="13"/>
  <c r="I64" i="13"/>
  <c r="F64" i="13"/>
  <c r="D64" i="13"/>
  <c r="C64" i="13"/>
  <c r="O63" i="13"/>
  <c r="M63" i="13"/>
  <c r="J63" i="13"/>
  <c r="I63" i="13"/>
  <c r="F63" i="13"/>
  <c r="D63" i="13"/>
  <c r="C63" i="13"/>
  <c r="AA62" i="13"/>
  <c r="Z62" i="13"/>
  <c r="O62" i="13"/>
  <c r="M62" i="13"/>
  <c r="J62" i="13"/>
  <c r="I62" i="13"/>
  <c r="F62" i="13"/>
  <c r="D62" i="13"/>
  <c r="C62" i="13"/>
  <c r="AA61" i="13"/>
  <c r="Z61" i="13"/>
  <c r="E61" i="13"/>
  <c r="O61" i="13"/>
  <c r="M61" i="13"/>
  <c r="J61" i="13"/>
  <c r="I61" i="13"/>
  <c r="F61" i="13"/>
  <c r="D61" i="13"/>
  <c r="C61" i="13"/>
  <c r="AE60" i="13"/>
  <c r="E60" i="13"/>
  <c r="O60" i="13"/>
  <c r="M60" i="13"/>
  <c r="J60" i="13"/>
  <c r="I60" i="13"/>
  <c r="F60" i="13"/>
  <c r="D60" i="13"/>
  <c r="C60" i="13"/>
  <c r="AA59" i="13"/>
  <c r="Z59" i="13"/>
  <c r="E59" i="13"/>
  <c r="O59" i="13"/>
  <c r="M59" i="13"/>
  <c r="J59" i="13"/>
  <c r="I59" i="13"/>
  <c r="F59" i="13"/>
  <c r="D59" i="13"/>
  <c r="C59" i="13"/>
  <c r="AA58" i="13"/>
  <c r="Z58" i="13"/>
  <c r="E58" i="13"/>
  <c r="O58" i="13"/>
  <c r="M58" i="13"/>
  <c r="J58" i="13"/>
  <c r="I58" i="13"/>
  <c r="F58" i="13"/>
  <c r="D58" i="13"/>
  <c r="C58" i="13"/>
  <c r="E57" i="13"/>
  <c r="O57" i="13"/>
  <c r="M57" i="13"/>
  <c r="J57" i="13"/>
  <c r="I57" i="13"/>
  <c r="F57" i="13"/>
  <c r="D57" i="13"/>
  <c r="C57" i="13"/>
  <c r="E44" i="13"/>
  <c r="E45" i="13"/>
  <c r="E52" i="13"/>
  <c r="E50" i="13"/>
  <c r="O50" i="13"/>
  <c r="M50" i="13"/>
  <c r="J50" i="13"/>
  <c r="I50" i="13"/>
  <c r="F50" i="13"/>
  <c r="D50" i="13"/>
  <c r="C50" i="13"/>
  <c r="E49" i="13"/>
  <c r="O49" i="13"/>
  <c r="M49" i="13"/>
  <c r="J49" i="13"/>
  <c r="I49" i="13"/>
  <c r="F49" i="13"/>
  <c r="D49" i="13"/>
  <c r="C49" i="13"/>
  <c r="E48" i="13"/>
  <c r="O48" i="13"/>
  <c r="M48" i="13"/>
  <c r="J48" i="13"/>
  <c r="I48" i="13"/>
  <c r="F48" i="13"/>
  <c r="D48" i="13"/>
  <c r="C48" i="13"/>
  <c r="E47" i="13"/>
  <c r="O47" i="13"/>
  <c r="M47" i="13"/>
  <c r="J47" i="13"/>
  <c r="I47" i="13"/>
  <c r="F47" i="13"/>
  <c r="D47" i="13"/>
  <c r="C47" i="13"/>
  <c r="E46" i="13"/>
  <c r="O46" i="13"/>
  <c r="M46" i="13"/>
  <c r="J46" i="13"/>
  <c r="I46" i="13"/>
  <c r="F46" i="13"/>
  <c r="D46" i="13"/>
  <c r="C46" i="13"/>
  <c r="O45" i="13"/>
  <c r="M45" i="13"/>
  <c r="J45" i="13"/>
  <c r="I45" i="13"/>
  <c r="F45" i="13"/>
  <c r="D45" i="13"/>
  <c r="C45" i="13"/>
  <c r="AA44" i="13"/>
  <c r="Z44" i="13"/>
  <c r="O44" i="13"/>
  <c r="M44" i="13"/>
  <c r="J44" i="13"/>
  <c r="I44" i="13"/>
  <c r="F44" i="13"/>
  <c r="D44" i="13"/>
  <c r="C44" i="13"/>
  <c r="AA43" i="13"/>
  <c r="Z43" i="13"/>
  <c r="E43" i="13"/>
  <c r="O43" i="13"/>
  <c r="M43" i="13"/>
  <c r="J43" i="13"/>
  <c r="I43" i="13"/>
  <c r="F43" i="13"/>
  <c r="D43" i="13"/>
  <c r="C43" i="13"/>
  <c r="AE42" i="13"/>
  <c r="E42" i="13"/>
  <c r="O42" i="13"/>
  <c r="M42" i="13"/>
  <c r="J42" i="13"/>
  <c r="I42" i="13"/>
  <c r="F42" i="13"/>
  <c r="D42" i="13"/>
  <c r="C42" i="13"/>
  <c r="AA41" i="13"/>
  <c r="Z41" i="13"/>
  <c r="E41" i="13"/>
  <c r="O41" i="13"/>
  <c r="M41" i="13"/>
  <c r="J41" i="13"/>
  <c r="I41" i="13"/>
  <c r="F41" i="13"/>
  <c r="D41" i="13"/>
  <c r="C41" i="13"/>
  <c r="AA40" i="13"/>
  <c r="Z40" i="13"/>
  <c r="E40" i="13"/>
  <c r="O40" i="13"/>
  <c r="M40" i="13"/>
  <c r="J40" i="13"/>
  <c r="I40" i="13"/>
  <c r="F40" i="13"/>
  <c r="D40" i="13"/>
  <c r="C40" i="13"/>
  <c r="E39" i="13"/>
  <c r="O39" i="13"/>
  <c r="M39" i="13"/>
  <c r="J39" i="13"/>
  <c r="I39" i="13"/>
  <c r="F39" i="13"/>
  <c r="D39" i="13"/>
  <c r="C39" i="13"/>
  <c r="E26" i="13"/>
  <c r="E27" i="13"/>
  <c r="E34" i="13"/>
  <c r="E32" i="13"/>
  <c r="O32" i="13"/>
  <c r="M32" i="13"/>
  <c r="I32" i="13"/>
  <c r="D32" i="13"/>
  <c r="C32" i="13"/>
  <c r="E31" i="13"/>
  <c r="O31" i="13"/>
  <c r="M31" i="13"/>
  <c r="I31" i="13"/>
  <c r="D31" i="13"/>
  <c r="C31" i="13"/>
  <c r="E30" i="13"/>
  <c r="O30" i="13"/>
  <c r="M30" i="13"/>
  <c r="I30" i="13"/>
  <c r="D30" i="13"/>
  <c r="C30" i="13"/>
  <c r="E29" i="13"/>
  <c r="O29" i="13"/>
  <c r="M29" i="13"/>
  <c r="I29" i="13"/>
  <c r="D29" i="13"/>
  <c r="C29" i="13"/>
  <c r="E28" i="13"/>
  <c r="O28" i="13"/>
  <c r="M28" i="13"/>
  <c r="I28" i="13"/>
  <c r="D28" i="13"/>
  <c r="C28" i="13"/>
  <c r="O27" i="13"/>
  <c r="M27" i="13"/>
  <c r="I27" i="13"/>
  <c r="D27" i="13"/>
  <c r="C27" i="13"/>
  <c r="Z26" i="13"/>
  <c r="O26" i="13"/>
  <c r="M26" i="13"/>
  <c r="I26" i="13"/>
  <c r="D26" i="13"/>
  <c r="C26" i="13"/>
  <c r="Z25" i="13"/>
  <c r="E25" i="13"/>
  <c r="O25" i="13"/>
  <c r="M25" i="13"/>
  <c r="I25" i="13"/>
  <c r="D25" i="13"/>
  <c r="C25" i="13"/>
  <c r="AE24" i="13"/>
  <c r="E24" i="13"/>
  <c r="O24" i="13"/>
  <c r="M24" i="13"/>
  <c r="I24" i="13"/>
  <c r="D24" i="13"/>
  <c r="C24" i="13"/>
  <c r="Z23" i="13"/>
  <c r="E23" i="13"/>
  <c r="O23" i="13"/>
  <c r="M23" i="13"/>
  <c r="I23" i="13"/>
  <c r="D23" i="13"/>
  <c r="C23" i="13"/>
  <c r="Z22" i="13"/>
  <c r="E22" i="13"/>
  <c r="O22" i="13"/>
  <c r="M22" i="13"/>
  <c r="I22" i="13"/>
  <c r="D22" i="13"/>
  <c r="C22" i="13"/>
  <c r="E21" i="13"/>
  <c r="O21" i="13"/>
  <c r="M21" i="13"/>
  <c r="I21" i="13"/>
  <c r="D21" i="13"/>
  <c r="C21" i="13"/>
  <c r="E8" i="13"/>
  <c r="E9" i="13"/>
  <c r="E16" i="13"/>
  <c r="E14" i="13"/>
  <c r="O14" i="13"/>
  <c r="M14" i="13"/>
  <c r="J14" i="13"/>
  <c r="I14" i="13"/>
  <c r="F14" i="13"/>
  <c r="D14" i="13"/>
  <c r="C14" i="13"/>
  <c r="E13" i="13"/>
  <c r="O13" i="13"/>
  <c r="M13" i="13"/>
  <c r="J13" i="13"/>
  <c r="I13" i="13"/>
  <c r="F13" i="13"/>
  <c r="D13" i="13"/>
  <c r="C13" i="13"/>
  <c r="E12" i="13"/>
  <c r="O12" i="13"/>
  <c r="M12" i="13"/>
  <c r="J12" i="13"/>
  <c r="I12" i="13"/>
  <c r="F12" i="13"/>
  <c r="D12" i="13"/>
  <c r="C12" i="13"/>
  <c r="E11" i="13"/>
  <c r="O11" i="13"/>
  <c r="M11" i="13"/>
  <c r="J11" i="13"/>
  <c r="I11" i="13"/>
  <c r="F11" i="13"/>
  <c r="D11" i="13"/>
  <c r="C11" i="13"/>
  <c r="E10" i="13"/>
  <c r="O10" i="13"/>
  <c r="M10" i="13"/>
  <c r="J10" i="13"/>
  <c r="I10" i="13"/>
  <c r="F10" i="13"/>
  <c r="D10" i="13"/>
  <c r="C10" i="13"/>
  <c r="O9" i="13"/>
  <c r="M9" i="13"/>
  <c r="J9" i="13"/>
  <c r="I9" i="13"/>
  <c r="F9" i="13"/>
  <c r="D9" i="13"/>
  <c r="C9" i="13"/>
  <c r="AA8" i="13"/>
  <c r="Z8" i="13"/>
  <c r="O8" i="13"/>
  <c r="M8" i="13"/>
  <c r="J8" i="13"/>
  <c r="I8" i="13"/>
  <c r="F8" i="13"/>
  <c r="D8" i="13"/>
  <c r="C8" i="13"/>
  <c r="AA7" i="13"/>
  <c r="Z7" i="13"/>
  <c r="E7" i="13"/>
  <c r="O7" i="13"/>
  <c r="M7" i="13"/>
  <c r="J7" i="13"/>
  <c r="I7" i="13"/>
  <c r="F7" i="13"/>
  <c r="D7" i="13"/>
  <c r="C7" i="13"/>
  <c r="AE6" i="13"/>
  <c r="E6" i="13"/>
  <c r="O6" i="13"/>
  <c r="M6" i="13"/>
  <c r="J6" i="13"/>
  <c r="I6" i="13"/>
  <c r="F6" i="13"/>
  <c r="D6" i="13"/>
  <c r="C6" i="13"/>
  <c r="AA5" i="13"/>
  <c r="Z5" i="13"/>
  <c r="E5" i="13"/>
  <c r="O5" i="13"/>
  <c r="M5" i="13"/>
  <c r="J5" i="13"/>
  <c r="I5" i="13"/>
  <c r="F5" i="13"/>
  <c r="D5" i="13"/>
  <c r="C5" i="13"/>
  <c r="AA4" i="13"/>
  <c r="Z4" i="13"/>
  <c r="E4" i="13"/>
  <c r="O4" i="13"/>
  <c r="M4" i="13"/>
  <c r="J4" i="13"/>
  <c r="I4" i="13"/>
  <c r="F4" i="13"/>
  <c r="D4" i="13"/>
  <c r="C4" i="13"/>
  <c r="E3" i="13"/>
  <c r="O3" i="13"/>
  <c r="M3" i="13"/>
  <c r="J3" i="13"/>
  <c r="I3" i="13"/>
  <c r="F3" i="13"/>
  <c r="D3" i="13"/>
  <c r="C3" i="13"/>
  <c r="H22" i="3"/>
  <c r="V59" i="2"/>
  <c r="W59" i="2"/>
  <c r="V61" i="2"/>
  <c r="W61" i="2"/>
  <c r="V62" i="2"/>
  <c r="W62" i="2"/>
  <c r="W58" i="2"/>
  <c r="V58" i="2"/>
  <c r="V41" i="2"/>
  <c r="W41" i="2"/>
  <c r="V43" i="2"/>
  <c r="W43" i="2"/>
  <c r="V44" i="2"/>
  <c r="W44" i="2"/>
  <c r="V8" i="2"/>
  <c r="V4" i="2"/>
  <c r="V5" i="2"/>
  <c r="V7" i="2"/>
  <c r="N9" i="3"/>
  <c r="W5" i="2"/>
  <c r="W7" i="2"/>
  <c r="W8" i="2"/>
  <c r="W4" i="2"/>
  <c r="E76" i="2"/>
  <c r="E77" i="2"/>
  <c r="E78" i="2"/>
  <c r="E79" i="2"/>
  <c r="E80" i="2"/>
  <c r="E81" i="2"/>
  <c r="E82" i="2"/>
  <c r="E83" i="2"/>
  <c r="E84" i="2"/>
  <c r="E85" i="2"/>
  <c r="E86" i="2"/>
  <c r="E58" i="2"/>
  <c r="E59" i="2"/>
  <c r="E60" i="2"/>
  <c r="E61" i="2"/>
  <c r="E62" i="2"/>
  <c r="E63" i="2"/>
  <c r="E64" i="2"/>
  <c r="E65" i="2"/>
  <c r="E66" i="2"/>
  <c r="E67" i="2"/>
  <c r="E68" i="2"/>
  <c r="E40" i="2"/>
  <c r="E41" i="2"/>
  <c r="E42" i="2"/>
  <c r="E43" i="2"/>
  <c r="E44" i="2"/>
  <c r="E45" i="2"/>
  <c r="E46" i="2"/>
  <c r="E47" i="2"/>
  <c r="E48" i="2"/>
  <c r="E49" i="2"/>
  <c r="E50" i="2"/>
  <c r="E22" i="2"/>
  <c r="E23" i="2"/>
  <c r="E24" i="2"/>
  <c r="E25" i="2"/>
  <c r="E26" i="2"/>
  <c r="E27" i="2"/>
  <c r="E28" i="2"/>
  <c r="E29" i="2"/>
  <c r="E30" i="2"/>
  <c r="E31" i="2"/>
  <c r="E32" i="2"/>
  <c r="E75" i="2"/>
  <c r="E57" i="2"/>
  <c r="E39" i="2"/>
  <c r="E21" i="2"/>
  <c r="E4" i="2"/>
  <c r="E5" i="2"/>
  <c r="E6" i="2"/>
  <c r="E7" i="2"/>
  <c r="E8" i="2"/>
  <c r="E9" i="2"/>
  <c r="E10" i="2"/>
  <c r="E11" i="2"/>
  <c r="E12" i="2"/>
  <c r="E13" i="2"/>
  <c r="E14" i="2"/>
  <c r="E3" i="2"/>
  <c r="AA60" i="2"/>
  <c r="AA42" i="2"/>
  <c r="AA24" i="2"/>
  <c r="N2" i="3"/>
  <c r="E633" i="1"/>
  <c r="E10" i="3"/>
  <c r="D10" i="3"/>
  <c r="E64" i="3"/>
  <c r="D64" i="3"/>
  <c r="E17" i="3"/>
  <c r="D17" i="3"/>
  <c r="P17" i="3"/>
  <c r="E18" i="3"/>
  <c r="D18" i="3"/>
  <c r="P18" i="3"/>
  <c r="E19" i="3"/>
  <c r="D19" i="3"/>
  <c r="P19" i="3"/>
  <c r="E20" i="3"/>
  <c r="D20" i="3"/>
  <c r="P20" i="3"/>
  <c r="E21" i="3"/>
  <c r="P21" i="3"/>
  <c r="E22" i="3"/>
  <c r="D22" i="3"/>
  <c r="P22" i="3"/>
  <c r="E23" i="3"/>
  <c r="D23" i="3"/>
  <c r="P23" i="3"/>
  <c r="E24" i="3"/>
  <c r="D24" i="3"/>
  <c r="P24" i="3"/>
  <c r="E25" i="3"/>
  <c r="D25" i="3"/>
  <c r="P25" i="3"/>
  <c r="E26" i="3"/>
  <c r="D26" i="3"/>
  <c r="P26" i="3"/>
  <c r="E16" i="3"/>
  <c r="D16" i="3"/>
  <c r="P16" i="3"/>
  <c r="E30" i="3"/>
  <c r="D30" i="3"/>
  <c r="E28" i="3"/>
  <c r="D28" i="3"/>
  <c r="P28" i="3"/>
  <c r="E29" i="3"/>
  <c r="D29" i="3"/>
  <c r="P29" i="3"/>
  <c r="P30" i="3"/>
  <c r="E31" i="3"/>
  <c r="D31" i="3"/>
  <c r="P31" i="3"/>
  <c r="E32" i="3"/>
  <c r="D32" i="3"/>
  <c r="P32" i="3"/>
  <c r="E14" i="3"/>
  <c r="D14" i="3"/>
  <c r="P14" i="3"/>
  <c r="K5" i="3"/>
  <c r="K11" i="3"/>
  <c r="J5" i="3"/>
  <c r="J11" i="3"/>
  <c r="E43" i="3"/>
  <c r="D43" i="3"/>
  <c r="E44" i="3"/>
  <c r="D44" i="3"/>
  <c r="E45" i="3"/>
  <c r="D45" i="3"/>
  <c r="E46" i="3"/>
  <c r="D46" i="3"/>
  <c r="E47" i="3"/>
  <c r="D47" i="3"/>
  <c r="E48" i="3"/>
  <c r="D48" i="3"/>
  <c r="E49" i="3"/>
  <c r="D49" i="3"/>
  <c r="E50" i="3"/>
  <c r="D50" i="3"/>
  <c r="E51" i="3"/>
  <c r="D51" i="3"/>
  <c r="E52" i="3"/>
  <c r="D52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E63" i="3"/>
  <c r="D63" i="3"/>
  <c r="E65" i="3"/>
  <c r="D65" i="3"/>
  <c r="E66" i="3"/>
  <c r="D66" i="3"/>
  <c r="E42" i="3"/>
  <c r="D42" i="3"/>
  <c r="E33" i="3"/>
  <c r="D33" i="3"/>
  <c r="E34" i="3"/>
  <c r="D34" i="3"/>
  <c r="E35" i="3"/>
  <c r="D35" i="3"/>
  <c r="E36" i="3"/>
  <c r="D36" i="3"/>
  <c r="E37" i="3"/>
  <c r="D37" i="3"/>
  <c r="E38" i="3"/>
  <c r="D38" i="3"/>
  <c r="E39" i="3"/>
  <c r="D39" i="3"/>
  <c r="E40" i="3"/>
  <c r="D40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E3" i="3"/>
  <c r="D3" i="3"/>
  <c r="E4" i="3"/>
  <c r="D4" i="3"/>
  <c r="E5" i="3"/>
  <c r="D5" i="3"/>
  <c r="E6" i="3"/>
  <c r="D6" i="3"/>
  <c r="E7" i="3"/>
  <c r="D7" i="3"/>
  <c r="E8" i="3"/>
  <c r="E9" i="3"/>
  <c r="D9" i="3"/>
  <c r="E11" i="3"/>
  <c r="D11" i="3"/>
  <c r="E12" i="3"/>
  <c r="D12" i="3"/>
  <c r="E13" i="3"/>
  <c r="D13" i="3"/>
  <c r="E2" i="3"/>
  <c r="D2" i="3"/>
  <c r="H51" i="3"/>
  <c r="I51" i="3"/>
  <c r="J51" i="3"/>
  <c r="K51" i="3"/>
  <c r="L51" i="3"/>
  <c r="M51" i="3"/>
  <c r="N51" i="3"/>
  <c r="P51" i="3"/>
  <c r="R51" i="3"/>
  <c r="T51" i="3"/>
  <c r="U51" i="3"/>
  <c r="V51" i="3"/>
  <c r="W51" i="3"/>
  <c r="X51" i="3"/>
  <c r="Y51" i="3"/>
  <c r="Z51" i="3"/>
  <c r="AA51" i="3"/>
  <c r="AB51" i="3"/>
  <c r="AC51" i="3"/>
  <c r="AD51" i="3"/>
  <c r="AE51" i="3"/>
  <c r="H52" i="3"/>
  <c r="I52" i="3"/>
  <c r="J52" i="3"/>
  <c r="K52" i="3"/>
  <c r="L52" i="3"/>
  <c r="M52" i="3"/>
  <c r="N52" i="3"/>
  <c r="P52" i="3"/>
  <c r="R52" i="3"/>
  <c r="T52" i="3"/>
  <c r="U52" i="3"/>
  <c r="V52" i="3"/>
  <c r="W52" i="3"/>
  <c r="X52" i="3"/>
  <c r="Y52" i="3"/>
  <c r="Z52" i="3"/>
  <c r="AA52" i="3"/>
  <c r="AB52" i="3"/>
  <c r="AC52" i="3"/>
  <c r="AD52" i="3"/>
  <c r="AE52" i="3"/>
  <c r="H25" i="3"/>
  <c r="I25" i="3"/>
  <c r="J25" i="3"/>
  <c r="K25" i="3"/>
  <c r="L25" i="3"/>
  <c r="M25" i="3"/>
  <c r="N25" i="3"/>
  <c r="R25" i="3"/>
  <c r="T25" i="3"/>
  <c r="U25" i="3"/>
  <c r="V25" i="3"/>
  <c r="W25" i="3"/>
  <c r="X25" i="3"/>
  <c r="Y25" i="3"/>
  <c r="Z25" i="3"/>
  <c r="AA25" i="3"/>
  <c r="AB25" i="3"/>
  <c r="AC25" i="3"/>
  <c r="AD25" i="3"/>
  <c r="AE25" i="3"/>
  <c r="H26" i="3"/>
  <c r="I26" i="3"/>
  <c r="J26" i="3"/>
  <c r="K26" i="3"/>
  <c r="L26" i="3"/>
  <c r="M26" i="3"/>
  <c r="N26" i="3"/>
  <c r="R26" i="3"/>
  <c r="T26" i="3"/>
  <c r="U26" i="3"/>
  <c r="V26" i="3"/>
  <c r="W26" i="3"/>
  <c r="X26" i="3"/>
  <c r="Y26" i="3"/>
  <c r="Z26" i="3"/>
  <c r="AA26" i="3"/>
  <c r="AB26" i="3"/>
  <c r="AC26" i="3"/>
  <c r="AD26" i="3"/>
  <c r="AE26" i="3"/>
  <c r="I14" i="3"/>
  <c r="N14" i="3"/>
  <c r="U14" i="3"/>
  <c r="K14" i="3"/>
  <c r="W14" i="3"/>
  <c r="M14" i="3"/>
  <c r="R14" i="3"/>
  <c r="Y14" i="3"/>
  <c r="AE14" i="3"/>
  <c r="L14" i="3"/>
  <c r="X14" i="3"/>
  <c r="H14" i="3"/>
  <c r="T14" i="3"/>
  <c r="J14" i="3"/>
  <c r="V14" i="3"/>
  <c r="AD14" i="3"/>
  <c r="AC14" i="3"/>
  <c r="AB14" i="3"/>
  <c r="AA14" i="3"/>
  <c r="Z14" i="3"/>
  <c r="G14" i="3"/>
  <c r="F14" i="3"/>
  <c r="E16" i="2"/>
  <c r="P11" i="3"/>
  <c r="V11" i="3"/>
  <c r="G3" i="3"/>
  <c r="G4" i="3"/>
  <c r="G5" i="3"/>
  <c r="G6" i="3"/>
  <c r="G7" i="3"/>
  <c r="G8" i="3"/>
  <c r="G9" i="3"/>
  <c r="G10" i="3"/>
  <c r="G11" i="3"/>
  <c r="G12" i="3"/>
  <c r="G13" i="3"/>
  <c r="F3" i="3"/>
  <c r="F4" i="3"/>
  <c r="F5" i="3"/>
  <c r="F6" i="3"/>
  <c r="F7" i="3"/>
  <c r="F8" i="3"/>
  <c r="F9" i="3"/>
  <c r="F10" i="3"/>
  <c r="F11" i="3"/>
  <c r="F12" i="3"/>
  <c r="F13" i="3"/>
  <c r="G2" i="3"/>
  <c r="F2" i="3"/>
  <c r="E88" i="2"/>
  <c r="E70" i="2"/>
  <c r="E52" i="2"/>
  <c r="E34" i="2"/>
  <c r="H27" i="2"/>
  <c r="H2" i="3"/>
  <c r="T2" i="3"/>
  <c r="P2" i="3"/>
  <c r="J2" i="3"/>
  <c r="V2" i="3"/>
  <c r="R2" i="3"/>
  <c r="L2" i="3"/>
  <c r="X2" i="3"/>
  <c r="Z2" i="3"/>
  <c r="N3" i="3"/>
  <c r="H3" i="3"/>
  <c r="T3" i="3"/>
  <c r="P3" i="3"/>
  <c r="J3" i="3"/>
  <c r="V3" i="3"/>
  <c r="R3" i="3"/>
  <c r="L3" i="3"/>
  <c r="X3" i="3"/>
  <c r="Z3" i="3"/>
  <c r="N4" i="3"/>
  <c r="H4" i="3"/>
  <c r="T4" i="3"/>
  <c r="P4" i="3"/>
  <c r="J4" i="3"/>
  <c r="V4" i="3"/>
  <c r="R4" i="3"/>
  <c r="L4" i="3"/>
  <c r="X4" i="3"/>
  <c r="Z4" i="3"/>
  <c r="H5" i="3"/>
  <c r="T5" i="3"/>
  <c r="P5" i="3"/>
  <c r="V5" i="3"/>
  <c r="R5" i="3"/>
  <c r="L5" i="3"/>
  <c r="X5" i="3"/>
  <c r="Z5" i="3"/>
  <c r="N6" i="3"/>
  <c r="H6" i="3"/>
  <c r="T6" i="3"/>
  <c r="P6" i="3"/>
  <c r="J6" i="3"/>
  <c r="V6" i="3"/>
  <c r="R6" i="3"/>
  <c r="L6" i="3"/>
  <c r="X6" i="3"/>
  <c r="Z6" i="3"/>
  <c r="N7" i="3"/>
  <c r="H7" i="3"/>
  <c r="T7" i="3"/>
  <c r="P7" i="3"/>
  <c r="J7" i="3"/>
  <c r="V7" i="3"/>
  <c r="R7" i="3"/>
  <c r="L7" i="3"/>
  <c r="X7" i="3"/>
  <c r="Z7" i="3"/>
  <c r="N8" i="3"/>
  <c r="H8" i="3"/>
  <c r="T8" i="3"/>
  <c r="P8" i="3"/>
  <c r="J8" i="3"/>
  <c r="V8" i="3"/>
  <c r="R8" i="3"/>
  <c r="L8" i="3"/>
  <c r="X8" i="3"/>
  <c r="Z8" i="3"/>
  <c r="H9" i="3"/>
  <c r="T9" i="3"/>
  <c r="P9" i="3"/>
  <c r="J9" i="3"/>
  <c r="V9" i="3"/>
  <c r="R9" i="3"/>
  <c r="L9" i="3"/>
  <c r="X9" i="3"/>
  <c r="Z9" i="3"/>
  <c r="N10" i="3"/>
  <c r="H10" i="3"/>
  <c r="T10" i="3"/>
  <c r="P10" i="3"/>
  <c r="J10" i="3"/>
  <c r="V10" i="3"/>
  <c r="R10" i="3"/>
  <c r="L10" i="3"/>
  <c r="X10" i="3"/>
  <c r="Z10" i="3"/>
  <c r="N11" i="3"/>
  <c r="H11" i="3"/>
  <c r="T11" i="3"/>
  <c r="R11" i="3"/>
  <c r="L11" i="3"/>
  <c r="X11" i="3"/>
  <c r="Z11" i="3"/>
  <c r="N12" i="3"/>
  <c r="H12" i="3"/>
  <c r="T12" i="3"/>
  <c r="P12" i="3"/>
  <c r="J12" i="3"/>
  <c r="V12" i="3"/>
  <c r="R12" i="3"/>
  <c r="L12" i="3"/>
  <c r="X12" i="3"/>
  <c r="Z12" i="3"/>
  <c r="N13" i="3"/>
  <c r="H13" i="3"/>
  <c r="T13" i="3"/>
  <c r="P13" i="3"/>
  <c r="J13" i="3"/>
  <c r="V13" i="3"/>
  <c r="R13" i="3"/>
  <c r="L13" i="3"/>
  <c r="X13" i="3"/>
  <c r="Z13" i="3"/>
  <c r="N16" i="3"/>
  <c r="H16" i="3"/>
  <c r="T16" i="3"/>
  <c r="J16" i="3"/>
  <c r="V16" i="3"/>
  <c r="R16" i="3"/>
  <c r="L16" i="3"/>
  <c r="X16" i="3"/>
  <c r="Z16" i="3"/>
  <c r="N17" i="3"/>
  <c r="H17" i="3"/>
  <c r="T17" i="3"/>
  <c r="J17" i="3"/>
  <c r="V17" i="3"/>
  <c r="R17" i="3"/>
  <c r="L17" i="3"/>
  <c r="X17" i="3"/>
  <c r="Z17" i="3"/>
  <c r="N18" i="3"/>
  <c r="H18" i="3"/>
  <c r="T18" i="3"/>
  <c r="J18" i="3"/>
  <c r="V18" i="3"/>
  <c r="R18" i="3"/>
  <c r="L18" i="3"/>
  <c r="X18" i="3"/>
  <c r="Z18" i="3"/>
  <c r="N19" i="3"/>
  <c r="H19" i="3"/>
  <c r="T19" i="3"/>
  <c r="J19" i="3"/>
  <c r="V19" i="3"/>
  <c r="R19" i="3"/>
  <c r="L19" i="3"/>
  <c r="X19" i="3"/>
  <c r="Z19" i="3"/>
  <c r="N20" i="3"/>
  <c r="H20" i="3"/>
  <c r="T20" i="3"/>
  <c r="J20" i="3"/>
  <c r="V20" i="3"/>
  <c r="R20" i="3"/>
  <c r="L20" i="3"/>
  <c r="X20" i="3"/>
  <c r="Z20" i="3"/>
  <c r="N21" i="3"/>
  <c r="H21" i="3"/>
  <c r="T21" i="3"/>
  <c r="J21" i="3"/>
  <c r="V21" i="3"/>
  <c r="R21" i="3"/>
  <c r="L21" i="3"/>
  <c r="X21" i="3"/>
  <c r="Z21" i="3"/>
  <c r="N22" i="3"/>
  <c r="T22" i="3"/>
  <c r="J22" i="3"/>
  <c r="V22" i="3"/>
  <c r="R22" i="3"/>
  <c r="L22" i="3"/>
  <c r="X22" i="3"/>
  <c r="Z22" i="3"/>
  <c r="N23" i="3"/>
  <c r="H23" i="3"/>
  <c r="T23" i="3"/>
  <c r="J23" i="3"/>
  <c r="V23" i="3"/>
  <c r="R23" i="3"/>
  <c r="L23" i="3"/>
  <c r="X23" i="3"/>
  <c r="Z23" i="3"/>
  <c r="N24" i="3"/>
  <c r="H24" i="3"/>
  <c r="T24" i="3"/>
  <c r="J24" i="3"/>
  <c r="V24" i="3"/>
  <c r="R24" i="3"/>
  <c r="L24" i="3"/>
  <c r="X24" i="3"/>
  <c r="Z24" i="3"/>
  <c r="N28" i="3"/>
  <c r="H28" i="3"/>
  <c r="T28" i="3"/>
  <c r="J28" i="3"/>
  <c r="V28" i="3"/>
  <c r="R28" i="3"/>
  <c r="L28" i="3"/>
  <c r="X28" i="3"/>
  <c r="Z28" i="3"/>
  <c r="N29" i="3"/>
  <c r="H29" i="3"/>
  <c r="T29" i="3"/>
  <c r="J29" i="3"/>
  <c r="V29" i="3"/>
  <c r="R29" i="3"/>
  <c r="L29" i="3"/>
  <c r="X29" i="3"/>
  <c r="Z29" i="3"/>
  <c r="N30" i="3"/>
  <c r="H30" i="3"/>
  <c r="T30" i="3"/>
  <c r="J30" i="3"/>
  <c r="V30" i="3"/>
  <c r="R30" i="3"/>
  <c r="L30" i="3"/>
  <c r="X30" i="3"/>
  <c r="Z30" i="3"/>
  <c r="N31" i="3"/>
  <c r="H31" i="3"/>
  <c r="T31" i="3"/>
  <c r="J31" i="3"/>
  <c r="V31" i="3"/>
  <c r="R31" i="3"/>
  <c r="L31" i="3"/>
  <c r="X31" i="3"/>
  <c r="Z31" i="3"/>
  <c r="N32" i="3"/>
  <c r="H32" i="3"/>
  <c r="T32" i="3"/>
  <c r="J32" i="3"/>
  <c r="V32" i="3"/>
  <c r="R32" i="3"/>
  <c r="L32" i="3"/>
  <c r="X32" i="3"/>
  <c r="Z32" i="3"/>
  <c r="N33" i="3"/>
  <c r="H33" i="3"/>
  <c r="T33" i="3"/>
  <c r="P33" i="3"/>
  <c r="J33" i="3"/>
  <c r="V33" i="3"/>
  <c r="R33" i="3"/>
  <c r="L33" i="3"/>
  <c r="X33" i="3"/>
  <c r="Z33" i="3"/>
  <c r="N34" i="3"/>
  <c r="H34" i="3"/>
  <c r="T34" i="3"/>
  <c r="P34" i="3"/>
  <c r="J34" i="3"/>
  <c r="V34" i="3"/>
  <c r="R34" i="3"/>
  <c r="L34" i="3"/>
  <c r="X34" i="3"/>
  <c r="Z34" i="3"/>
  <c r="N35" i="3"/>
  <c r="H35" i="3"/>
  <c r="T35" i="3"/>
  <c r="P35" i="3"/>
  <c r="J35" i="3"/>
  <c r="V35" i="3"/>
  <c r="R35" i="3"/>
  <c r="L35" i="3"/>
  <c r="X35" i="3"/>
  <c r="Z35" i="3"/>
  <c r="N36" i="3"/>
  <c r="H36" i="3"/>
  <c r="T36" i="3"/>
  <c r="P36" i="3"/>
  <c r="J36" i="3"/>
  <c r="V36" i="3"/>
  <c r="R36" i="3"/>
  <c r="L36" i="3"/>
  <c r="X36" i="3"/>
  <c r="Z36" i="3"/>
  <c r="N37" i="3"/>
  <c r="H37" i="3"/>
  <c r="T37" i="3"/>
  <c r="P37" i="3"/>
  <c r="J37" i="3"/>
  <c r="V37" i="3"/>
  <c r="R37" i="3"/>
  <c r="L37" i="3"/>
  <c r="X37" i="3"/>
  <c r="Z37" i="3"/>
  <c r="N38" i="3"/>
  <c r="H38" i="3"/>
  <c r="T38" i="3"/>
  <c r="P38" i="3"/>
  <c r="J38" i="3"/>
  <c r="V38" i="3"/>
  <c r="R38" i="3"/>
  <c r="L38" i="3"/>
  <c r="X38" i="3"/>
  <c r="Z38" i="3"/>
  <c r="N39" i="3"/>
  <c r="H39" i="3"/>
  <c r="T39" i="3"/>
  <c r="P39" i="3"/>
  <c r="J39" i="3"/>
  <c r="V39" i="3"/>
  <c r="R39" i="3"/>
  <c r="L39" i="3"/>
  <c r="X39" i="3"/>
  <c r="Z39" i="3"/>
  <c r="N40" i="3"/>
  <c r="H40" i="3"/>
  <c r="T40" i="3"/>
  <c r="P40" i="3"/>
  <c r="J40" i="3"/>
  <c r="V40" i="3"/>
  <c r="R40" i="3"/>
  <c r="L40" i="3"/>
  <c r="X40" i="3"/>
  <c r="Z40" i="3"/>
  <c r="N42" i="3"/>
  <c r="H42" i="3"/>
  <c r="T42" i="3"/>
  <c r="P42" i="3"/>
  <c r="J42" i="3"/>
  <c r="V42" i="3"/>
  <c r="R42" i="3"/>
  <c r="L42" i="3"/>
  <c r="X42" i="3"/>
  <c r="Z42" i="3"/>
  <c r="N43" i="3"/>
  <c r="H43" i="3"/>
  <c r="T43" i="3"/>
  <c r="P43" i="3"/>
  <c r="J43" i="3"/>
  <c r="V43" i="3"/>
  <c r="R43" i="3"/>
  <c r="L43" i="3"/>
  <c r="X43" i="3"/>
  <c r="Z43" i="3"/>
  <c r="N44" i="3"/>
  <c r="H44" i="3"/>
  <c r="T44" i="3"/>
  <c r="P44" i="3"/>
  <c r="J44" i="3"/>
  <c r="V44" i="3"/>
  <c r="R44" i="3"/>
  <c r="L44" i="3"/>
  <c r="X44" i="3"/>
  <c r="Z44" i="3"/>
  <c r="N45" i="3"/>
  <c r="H45" i="3"/>
  <c r="T45" i="3"/>
  <c r="P45" i="3"/>
  <c r="J45" i="3"/>
  <c r="V45" i="3"/>
  <c r="R45" i="3"/>
  <c r="L45" i="3"/>
  <c r="X45" i="3"/>
  <c r="Z45" i="3"/>
  <c r="N46" i="3"/>
  <c r="H46" i="3"/>
  <c r="T46" i="3"/>
  <c r="P46" i="3"/>
  <c r="J46" i="3"/>
  <c r="V46" i="3"/>
  <c r="R46" i="3"/>
  <c r="L46" i="3"/>
  <c r="X46" i="3"/>
  <c r="Z46" i="3"/>
  <c r="N47" i="3"/>
  <c r="H47" i="3"/>
  <c r="T47" i="3"/>
  <c r="P47" i="3"/>
  <c r="J47" i="3"/>
  <c r="V47" i="3"/>
  <c r="R47" i="3"/>
  <c r="L47" i="3"/>
  <c r="X47" i="3"/>
  <c r="Z47" i="3"/>
  <c r="N48" i="3"/>
  <c r="H48" i="3"/>
  <c r="T48" i="3"/>
  <c r="P48" i="3"/>
  <c r="J48" i="3"/>
  <c r="V48" i="3"/>
  <c r="R48" i="3"/>
  <c r="L48" i="3"/>
  <c r="X48" i="3"/>
  <c r="Z48" i="3"/>
  <c r="N49" i="3"/>
  <c r="H49" i="3"/>
  <c r="T49" i="3"/>
  <c r="P49" i="3"/>
  <c r="J49" i="3"/>
  <c r="V49" i="3"/>
  <c r="R49" i="3"/>
  <c r="L49" i="3"/>
  <c r="X49" i="3"/>
  <c r="Z49" i="3"/>
  <c r="N50" i="3"/>
  <c r="H50" i="3"/>
  <c r="T50" i="3"/>
  <c r="P50" i="3"/>
  <c r="J50" i="3"/>
  <c r="V50" i="3"/>
  <c r="R50" i="3"/>
  <c r="L50" i="3"/>
  <c r="X50" i="3"/>
  <c r="Z50" i="3"/>
  <c r="N54" i="3"/>
  <c r="H54" i="3"/>
  <c r="T54" i="3"/>
  <c r="P54" i="3"/>
  <c r="J54" i="3"/>
  <c r="V54" i="3"/>
  <c r="R54" i="3"/>
  <c r="L54" i="3"/>
  <c r="X54" i="3"/>
  <c r="Z54" i="3"/>
  <c r="N55" i="3"/>
  <c r="H55" i="3"/>
  <c r="T55" i="3"/>
  <c r="P55" i="3"/>
  <c r="J55" i="3"/>
  <c r="V55" i="3"/>
  <c r="R55" i="3"/>
  <c r="L55" i="3"/>
  <c r="X55" i="3"/>
  <c r="Z55" i="3"/>
  <c r="N56" i="3"/>
  <c r="H56" i="3"/>
  <c r="T56" i="3"/>
  <c r="P56" i="3"/>
  <c r="J56" i="3"/>
  <c r="V56" i="3"/>
  <c r="R56" i="3"/>
  <c r="L56" i="3"/>
  <c r="X56" i="3"/>
  <c r="Z56" i="3"/>
  <c r="N57" i="3"/>
  <c r="H57" i="3"/>
  <c r="T57" i="3"/>
  <c r="P57" i="3"/>
  <c r="J57" i="3"/>
  <c r="V57" i="3"/>
  <c r="R57" i="3"/>
  <c r="L57" i="3"/>
  <c r="X57" i="3"/>
  <c r="Z57" i="3"/>
  <c r="N58" i="3"/>
  <c r="H58" i="3"/>
  <c r="T58" i="3"/>
  <c r="P58" i="3"/>
  <c r="J58" i="3"/>
  <c r="V58" i="3"/>
  <c r="R58" i="3"/>
  <c r="L58" i="3"/>
  <c r="X58" i="3"/>
  <c r="Z58" i="3"/>
  <c r="N59" i="3"/>
  <c r="H59" i="3"/>
  <c r="T59" i="3"/>
  <c r="P59" i="3"/>
  <c r="J59" i="3"/>
  <c r="V59" i="3"/>
  <c r="R59" i="3"/>
  <c r="L59" i="3"/>
  <c r="X59" i="3"/>
  <c r="Z59" i="3"/>
  <c r="N60" i="3"/>
  <c r="H60" i="3"/>
  <c r="T60" i="3"/>
  <c r="P60" i="3"/>
  <c r="J60" i="3"/>
  <c r="V60" i="3"/>
  <c r="R60" i="3"/>
  <c r="L60" i="3"/>
  <c r="X60" i="3"/>
  <c r="Z60" i="3"/>
  <c r="N61" i="3"/>
  <c r="H61" i="3"/>
  <c r="T61" i="3"/>
  <c r="P61" i="3"/>
  <c r="J61" i="3"/>
  <c r="V61" i="3"/>
  <c r="R61" i="3"/>
  <c r="L61" i="3"/>
  <c r="X61" i="3"/>
  <c r="Z61" i="3"/>
  <c r="N62" i="3"/>
  <c r="H62" i="3"/>
  <c r="T62" i="3"/>
  <c r="P62" i="3"/>
  <c r="J62" i="3"/>
  <c r="V62" i="3"/>
  <c r="R62" i="3"/>
  <c r="L62" i="3"/>
  <c r="X62" i="3"/>
  <c r="Z62" i="3"/>
  <c r="N63" i="3"/>
  <c r="H63" i="3"/>
  <c r="T63" i="3"/>
  <c r="P63" i="3"/>
  <c r="J63" i="3"/>
  <c r="V63" i="3"/>
  <c r="R63" i="3"/>
  <c r="L63" i="3"/>
  <c r="X63" i="3"/>
  <c r="Z63" i="3"/>
  <c r="N64" i="3"/>
  <c r="H64" i="3"/>
  <c r="T64" i="3"/>
  <c r="P64" i="3"/>
  <c r="J64" i="3"/>
  <c r="V64" i="3"/>
  <c r="R64" i="3"/>
  <c r="L64" i="3"/>
  <c r="X64" i="3"/>
  <c r="Z64" i="3"/>
  <c r="N65" i="3"/>
  <c r="H65" i="3"/>
  <c r="T65" i="3"/>
  <c r="P65" i="3"/>
  <c r="J65" i="3"/>
  <c r="V65" i="3"/>
  <c r="R65" i="3"/>
  <c r="L65" i="3"/>
  <c r="X65" i="3"/>
  <c r="Z65" i="3"/>
  <c r="N66" i="3"/>
  <c r="H66" i="3"/>
  <c r="T66" i="3"/>
  <c r="P66" i="3"/>
  <c r="J66" i="3"/>
  <c r="V66" i="3"/>
  <c r="R66" i="3"/>
  <c r="L66" i="3"/>
  <c r="X66" i="3"/>
  <c r="Z66" i="3"/>
  <c r="Z69" i="3"/>
  <c r="I2" i="3"/>
  <c r="U2" i="3"/>
  <c r="K2" i="3"/>
  <c r="W2" i="3"/>
  <c r="M2" i="3"/>
  <c r="Y2" i="3"/>
  <c r="AA2" i="3"/>
  <c r="I3" i="3"/>
  <c r="U3" i="3"/>
  <c r="K3" i="3"/>
  <c r="W3" i="3"/>
  <c r="M3" i="3"/>
  <c r="Y3" i="3"/>
  <c r="AA3" i="3"/>
  <c r="I4" i="3"/>
  <c r="U4" i="3"/>
  <c r="K4" i="3"/>
  <c r="W4" i="3"/>
  <c r="M4" i="3"/>
  <c r="Y4" i="3"/>
  <c r="AA4" i="3"/>
  <c r="I5" i="3"/>
  <c r="U5" i="3"/>
  <c r="W5" i="3"/>
  <c r="M5" i="3"/>
  <c r="Y5" i="3"/>
  <c r="AA5" i="3"/>
  <c r="I6" i="3"/>
  <c r="U6" i="3"/>
  <c r="K6" i="3"/>
  <c r="W6" i="3"/>
  <c r="M6" i="3"/>
  <c r="Y6" i="3"/>
  <c r="AA6" i="3"/>
  <c r="I7" i="3"/>
  <c r="U7" i="3"/>
  <c r="K7" i="3"/>
  <c r="W7" i="3"/>
  <c r="M7" i="3"/>
  <c r="Y7" i="3"/>
  <c r="AA7" i="3"/>
  <c r="I8" i="3"/>
  <c r="U8" i="3"/>
  <c r="K8" i="3"/>
  <c r="W8" i="3"/>
  <c r="M8" i="3"/>
  <c r="Y8" i="3"/>
  <c r="AA8" i="3"/>
  <c r="I9" i="3"/>
  <c r="U9" i="3"/>
  <c r="K9" i="3"/>
  <c r="W9" i="3"/>
  <c r="M9" i="3"/>
  <c r="Y9" i="3"/>
  <c r="AA9" i="3"/>
  <c r="I10" i="3"/>
  <c r="U10" i="3"/>
  <c r="K10" i="3"/>
  <c r="W10" i="3"/>
  <c r="M10" i="3"/>
  <c r="Y10" i="3"/>
  <c r="AA10" i="3"/>
  <c r="I11" i="3"/>
  <c r="U11" i="3"/>
  <c r="W11" i="3"/>
  <c r="M11" i="3"/>
  <c r="Y11" i="3"/>
  <c r="AA11" i="3"/>
  <c r="I12" i="3"/>
  <c r="U12" i="3"/>
  <c r="K12" i="3"/>
  <c r="W12" i="3"/>
  <c r="M12" i="3"/>
  <c r="Y12" i="3"/>
  <c r="AA12" i="3"/>
  <c r="I13" i="3"/>
  <c r="U13" i="3"/>
  <c r="K13" i="3"/>
  <c r="W13" i="3"/>
  <c r="M13" i="3"/>
  <c r="Y13" i="3"/>
  <c r="AA13" i="3"/>
  <c r="I16" i="3"/>
  <c r="U16" i="3"/>
  <c r="K16" i="3"/>
  <c r="W16" i="3"/>
  <c r="M16" i="3"/>
  <c r="Y16" i="3"/>
  <c r="AA16" i="3"/>
  <c r="I17" i="3"/>
  <c r="U17" i="3"/>
  <c r="K17" i="3"/>
  <c r="W17" i="3"/>
  <c r="M17" i="3"/>
  <c r="Y17" i="3"/>
  <c r="AA17" i="3"/>
  <c r="I18" i="3"/>
  <c r="U18" i="3"/>
  <c r="K18" i="3"/>
  <c r="W18" i="3"/>
  <c r="M18" i="3"/>
  <c r="Y18" i="3"/>
  <c r="AA18" i="3"/>
  <c r="I19" i="3"/>
  <c r="U19" i="3"/>
  <c r="K19" i="3"/>
  <c r="W19" i="3"/>
  <c r="M19" i="3"/>
  <c r="Y19" i="3"/>
  <c r="AA19" i="3"/>
  <c r="I20" i="3"/>
  <c r="U20" i="3"/>
  <c r="K20" i="3"/>
  <c r="W20" i="3"/>
  <c r="M20" i="3"/>
  <c r="Y20" i="3"/>
  <c r="AA20" i="3"/>
  <c r="I21" i="3"/>
  <c r="U21" i="3"/>
  <c r="K21" i="3"/>
  <c r="W21" i="3"/>
  <c r="M21" i="3"/>
  <c r="Y21" i="3"/>
  <c r="AA21" i="3"/>
  <c r="I22" i="3"/>
  <c r="U22" i="3"/>
  <c r="K22" i="3"/>
  <c r="W22" i="3"/>
  <c r="M22" i="3"/>
  <c r="Y22" i="3"/>
  <c r="AA22" i="3"/>
  <c r="I23" i="3"/>
  <c r="U23" i="3"/>
  <c r="K23" i="3"/>
  <c r="W23" i="3"/>
  <c r="M23" i="3"/>
  <c r="Y23" i="3"/>
  <c r="AA23" i="3"/>
  <c r="I24" i="3"/>
  <c r="U24" i="3"/>
  <c r="K24" i="3"/>
  <c r="W24" i="3"/>
  <c r="M24" i="3"/>
  <c r="Y24" i="3"/>
  <c r="AA24" i="3"/>
  <c r="I28" i="3"/>
  <c r="U28" i="3"/>
  <c r="K28" i="3"/>
  <c r="W28" i="3"/>
  <c r="M28" i="3"/>
  <c r="Y28" i="3"/>
  <c r="AA28" i="3"/>
  <c r="I29" i="3"/>
  <c r="U29" i="3"/>
  <c r="K29" i="3"/>
  <c r="W29" i="3"/>
  <c r="M29" i="3"/>
  <c r="Y29" i="3"/>
  <c r="AA29" i="3"/>
  <c r="I30" i="3"/>
  <c r="U30" i="3"/>
  <c r="K30" i="3"/>
  <c r="W30" i="3"/>
  <c r="M30" i="3"/>
  <c r="Y30" i="3"/>
  <c r="AA30" i="3"/>
  <c r="I31" i="3"/>
  <c r="U31" i="3"/>
  <c r="K31" i="3"/>
  <c r="W31" i="3"/>
  <c r="M31" i="3"/>
  <c r="Y31" i="3"/>
  <c r="AA31" i="3"/>
  <c r="I32" i="3"/>
  <c r="U32" i="3"/>
  <c r="K32" i="3"/>
  <c r="W32" i="3"/>
  <c r="M32" i="3"/>
  <c r="Y32" i="3"/>
  <c r="AA32" i="3"/>
  <c r="I33" i="3"/>
  <c r="U33" i="3"/>
  <c r="K33" i="3"/>
  <c r="W33" i="3"/>
  <c r="M33" i="3"/>
  <c r="Y33" i="3"/>
  <c r="AA33" i="3"/>
  <c r="I34" i="3"/>
  <c r="U34" i="3"/>
  <c r="K34" i="3"/>
  <c r="W34" i="3"/>
  <c r="M34" i="3"/>
  <c r="Y34" i="3"/>
  <c r="AA34" i="3"/>
  <c r="I35" i="3"/>
  <c r="U35" i="3"/>
  <c r="K35" i="3"/>
  <c r="W35" i="3"/>
  <c r="M35" i="3"/>
  <c r="Y35" i="3"/>
  <c r="AA35" i="3"/>
  <c r="I36" i="3"/>
  <c r="U36" i="3"/>
  <c r="K36" i="3"/>
  <c r="W36" i="3"/>
  <c r="M36" i="3"/>
  <c r="Y36" i="3"/>
  <c r="AA36" i="3"/>
  <c r="I37" i="3"/>
  <c r="U37" i="3"/>
  <c r="K37" i="3"/>
  <c r="W37" i="3"/>
  <c r="M37" i="3"/>
  <c r="Y37" i="3"/>
  <c r="AA37" i="3"/>
  <c r="I38" i="3"/>
  <c r="U38" i="3"/>
  <c r="K38" i="3"/>
  <c r="W38" i="3"/>
  <c r="M38" i="3"/>
  <c r="Y38" i="3"/>
  <c r="AA38" i="3"/>
  <c r="I39" i="3"/>
  <c r="U39" i="3"/>
  <c r="K39" i="3"/>
  <c r="W39" i="3"/>
  <c r="M39" i="3"/>
  <c r="Y39" i="3"/>
  <c r="AA39" i="3"/>
  <c r="I40" i="3"/>
  <c r="U40" i="3"/>
  <c r="K40" i="3"/>
  <c r="W40" i="3"/>
  <c r="M40" i="3"/>
  <c r="Y40" i="3"/>
  <c r="AA40" i="3"/>
  <c r="I42" i="3"/>
  <c r="U42" i="3"/>
  <c r="K42" i="3"/>
  <c r="W42" i="3"/>
  <c r="M42" i="3"/>
  <c r="Y42" i="3"/>
  <c r="AA42" i="3"/>
  <c r="I43" i="3"/>
  <c r="U43" i="3"/>
  <c r="K43" i="3"/>
  <c r="W43" i="3"/>
  <c r="M43" i="3"/>
  <c r="Y43" i="3"/>
  <c r="AA43" i="3"/>
  <c r="I44" i="3"/>
  <c r="U44" i="3"/>
  <c r="K44" i="3"/>
  <c r="W44" i="3"/>
  <c r="M44" i="3"/>
  <c r="Y44" i="3"/>
  <c r="AA44" i="3"/>
  <c r="I45" i="3"/>
  <c r="U45" i="3"/>
  <c r="K45" i="3"/>
  <c r="W45" i="3"/>
  <c r="M45" i="3"/>
  <c r="Y45" i="3"/>
  <c r="AA45" i="3"/>
  <c r="I46" i="3"/>
  <c r="U46" i="3"/>
  <c r="K46" i="3"/>
  <c r="W46" i="3"/>
  <c r="M46" i="3"/>
  <c r="Y46" i="3"/>
  <c r="AA46" i="3"/>
  <c r="I47" i="3"/>
  <c r="U47" i="3"/>
  <c r="K47" i="3"/>
  <c r="W47" i="3"/>
  <c r="M47" i="3"/>
  <c r="Y47" i="3"/>
  <c r="AA47" i="3"/>
  <c r="I48" i="3"/>
  <c r="U48" i="3"/>
  <c r="K48" i="3"/>
  <c r="W48" i="3"/>
  <c r="M48" i="3"/>
  <c r="Y48" i="3"/>
  <c r="AA48" i="3"/>
  <c r="I49" i="3"/>
  <c r="U49" i="3"/>
  <c r="K49" i="3"/>
  <c r="W49" i="3"/>
  <c r="M49" i="3"/>
  <c r="Y49" i="3"/>
  <c r="AA49" i="3"/>
  <c r="I50" i="3"/>
  <c r="U50" i="3"/>
  <c r="K50" i="3"/>
  <c r="W50" i="3"/>
  <c r="M50" i="3"/>
  <c r="Y50" i="3"/>
  <c r="AA50" i="3"/>
  <c r="I54" i="3"/>
  <c r="U54" i="3"/>
  <c r="K54" i="3"/>
  <c r="W54" i="3"/>
  <c r="M54" i="3"/>
  <c r="Y54" i="3"/>
  <c r="AA54" i="3"/>
  <c r="I55" i="3"/>
  <c r="U55" i="3"/>
  <c r="K55" i="3"/>
  <c r="W55" i="3"/>
  <c r="M55" i="3"/>
  <c r="Y55" i="3"/>
  <c r="AA55" i="3"/>
  <c r="I56" i="3"/>
  <c r="U56" i="3"/>
  <c r="K56" i="3"/>
  <c r="W56" i="3"/>
  <c r="M56" i="3"/>
  <c r="Y56" i="3"/>
  <c r="AA56" i="3"/>
  <c r="I57" i="3"/>
  <c r="U57" i="3"/>
  <c r="K57" i="3"/>
  <c r="W57" i="3"/>
  <c r="M57" i="3"/>
  <c r="Y57" i="3"/>
  <c r="AA57" i="3"/>
  <c r="I58" i="3"/>
  <c r="U58" i="3"/>
  <c r="K58" i="3"/>
  <c r="W58" i="3"/>
  <c r="M58" i="3"/>
  <c r="Y58" i="3"/>
  <c r="AA58" i="3"/>
  <c r="I59" i="3"/>
  <c r="U59" i="3"/>
  <c r="K59" i="3"/>
  <c r="W59" i="3"/>
  <c r="M59" i="3"/>
  <c r="Y59" i="3"/>
  <c r="AA59" i="3"/>
  <c r="I60" i="3"/>
  <c r="U60" i="3"/>
  <c r="K60" i="3"/>
  <c r="W60" i="3"/>
  <c r="M60" i="3"/>
  <c r="Y60" i="3"/>
  <c r="AA60" i="3"/>
  <c r="I61" i="3"/>
  <c r="U61" i="3"/>
  <c r="K61" i="3"/>
  <c r="W61" i="3"/>
  <c r="M61" i="3"/>
  <c r="Y61" i="3"/>
  <c r="AA61" i="3"/>
  <c r="I62" i="3"/>
  <c r="U62" i="3"/>
  <c r="K62" i="3"/>
  <c r="W62" i="3"/>
  <c r="M62" i="3"/>
  <c r="Y62" i="3"/>
  <c r="AA62" i="3"/>
  <c r="I63" i="3"/>
  <c r="U63" i="3"/>
  <c r="K63" i="3"/>
  <c r="W63" i="3"/>
  <c r="M63" i="3"/>
  <c r="Y63" i="3"/>
  <c r="AA63" i="3"/>
  <c r="I64" i="3"/>
  <c r="U64" i="3"/>
  <c r="K64" i="3"/>
  <c r="W64" i="3"/>
  <c r="M64" i="3"/>
  <c r="Y64" i="3"/>
  <c r="AA64" i="3"/>
  <c r="I65" i="3"/>
  <c r="U65" i="3"/>
  <c r="K65" i="3"/>
  <c r="W65" i="3"/>
  <c r="M65" i="3"/>
  <c r="Y65" i="3"/>
  <c r="AA65" i="3"/>
  <c r="I66" i="3"/>
  <c r="U66" i="3"/>
  <c r="K66" i="3"/>
  <c r="W66" i="3"/>
  <c r="M66" i="3"/>
  <c r="Y66" i="3"/>
  <c r="AA66" i="3"/>
  <c r="AA69" i="3"/>
  <c r="AB2" i="3"/>
  <c r="AB3" i="3"/>
  <c r="AB4" i="3"/>
  <c r="AB5" i="3"/>
  <c r="AB6" i="3"/>
  <c r="AB7" i="3"/>
  <c r="AB8" i="3"/>
  <c r="AB9" i="3"/>
  <c r="AB10" i="3"/>
  <c r="AB11" i="3"/>
  <c r="AB12" i="3"/>
  <c r="AB13" i="3"/>
  <c r="AB16" i="3"/>
  <c r="AB17" i="3"/>
  <c r="AB18" i="3"/>
  <c r="AB19" i="3"/>
  <c r="AB20" i="3"/>
  <c r="AB21" i="3"/>
  <c r="AB22" i="3"/>
  <c r="AB23" i="3"/>
  <c r="AB24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2" i="3"/>
  <c r="AB43" i="3"/>
  <c r="AB44" i="3"/>
  <c r="AB45" i="3"/>
  <c r="AB46" i="3"/>
  <c r="AB47" i="3"/>
  <c r="AB48" i="3"/>
  <c r="AB49" i="3"/>
  <c r="AB50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9" i="3"/>
  <c r="AC2" i="3"/>
  <c r="AC3" i="3"/>
  <c r="AC4" i="3"/>
  <c r="AC5" i="3"/>
  <c r="AC6" i="3"/>
  <c r="AC7" i="3"/>
  <c r="AC8" i="3"/>
  <c r="AC9" i="3"/>
  <c r="AC10" i="3"/>
  <c r="AC11" i="3"/>
  <c r="AC12" i="3"/>
  <c r="AC13" i="3"/>
  <c r="AC16" i="3"/>
  <c r="AC17" i="3"/>
  <c r="AC18" i="3"/>
  <c r="AC19" i="3"/>
  <c r="AC20" i="3"/>
  <c r="AC21" i="3"/>
  <c r="AC22" i="3"/>
  <c r="AC23" i="3"/>
  <c r="AC24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2" i="3"/>
  <c r="AC43" i="3"/>
  <c r="AC44" i="3"/>
  <c r="AC45" i="3"/>
  <c r="AC46" i="3"/>
  <c r="AC47" i="3"/>
  <c r="AC48" i="3"/>
  <c r="AC49" i="3"/>
  <c r="AC50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9" i="3"/>
  <c r="AD2" i="3"/>
  <c r="AD3" i="3"/>
  <c r="AD4" i="3"/>
  <c r="AD5" i="3"/>
  <c r="AD6" i="3"/>
  <c r="AD7" i="3"/>
  <c r="AD8" i="3"/>
  <c r="AD9" i="3"/>
  <c r="AD10" i="3"/>
  <c r="AD11" i="3"/>
  <c r="AD12" i="3"/>
  <c r="AD13" i="3"/>
  <c r="AD16" i="3"/>
  <c r="AD17" i="3"/>
  <c r="AD18" i="3"/>
  <c r="AD19" i="3"/>
  <c r="AD20" i="3"/>
  <c r="AD21" i="3"/>
  <c r="AD22" i="3"/>
  <c r="AD23" i="3"/>
  <c r="AD24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2" i="3"/>
  <c r="AD43" i="3"/>
  <c r="AD44" i="3"/>
  <c r="AD45" i="3"/>
  <c r="AD46" i="3"/>
  <c r="AD47" i="3"/>
  <c r="AD48" i="3"/>
  <c r="AD49" i="3"/>
  <c r="AD50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9" i="3"/>
  <c r="AE2" i="3"/>
  <c r="AE3" i="3"/>
  <c r="AE4" i="3"/>
  <c r="AE5" i="3"/>
  <c r="AE6" i="3"/>
  <c r="AE7" i="3"/>
  <c r="AE8" i="3"/>
  <c r="AE9" i="3"/>
  <c r="AE10" i="3"/>
  <c r="AE11" i="3"/>
  <c r="AE12" i="3"/>
  <c r="AE13" i="3"/>
  <c r="AE16" i="3"/>
  <c r="AE17" i="3"/>
  <c r="AE18" i="3"/>
  <c r="AE19" i="3"/>
  <c r="AE20" i="3"/>
  <c r="AE21" i="3"/>
  <c r="AE22" i="3"/>
  <c r="AE23" i="3"/>
  <c r="AE24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2" i="3"/>
  <c r="AE43" i="3"/>
  <c r="AE44" i="3"/>
  <c r="AE45" i="3"/>
  <c r="AE46" i="3"/>
  <c r="AE47" i="3"/>
  <c r="AE48" i="3"/>
  <c r="AE49" i="3"/>
  <c r="AE50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9" i="3"/>
  <c r="Z68" i="3"/>
  <c r="AA68" i="3"/>
  <c r="AB68" i="3"/>
  <c r="AC68" i="3"/>
  <c r="AD68" i="3"/>
  <c r="AE68" i="3"/>
  <c r="B5" i="4"/>
  <c r="B4" i="4"/>
  <c r="C28" i="2"/>
  <c r="D28" i="2"/>
  <c r="F28" i="2"/>
  <c r="G28" i="2"/>
  <c r="H28" i="2"/>
  <c r="I28" i="2"/>
  <c r="C46" i="2"/>
  <c r="D46" i="2"/>
  <c r="F46" i="2"/>
  <c r="G46" i="2"/>
  <c r="H46" i="2"/>
  <c r="I46" i="2"/>
  <c r="C64" i="2"/>
  <c r="D64" i="2"/>
  <c r="F64" i="2"/>
  <c r="G64" i="2"/>
  <c r="H64" i="2"/>
  <c r="I64" i="2"/>
  <c r="C82" i="2"/>
  <c r="D82" i="2"/>
  <c r="F82" i="2"/>
  <c r="G82" i="2"/>
  <c r="H82" i="2"/>
  <c r="I82" i="2"/>
  <c r="C10" i="2"/>
  <c r="D10" i="2"/>
  <c r="F10" i="2"/>
  <c r="G10" i="2"/>
  <c r="H10" i="2"/>
  <c r="I10" i="2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2" i="2"/>
  <c r="H32" i="2"/>
  <c r="I31" i="2"/>
  <c r="H31" i="2"/>
  <c r="I30" i="2"/>
  <c r="H30" i="2"/>
  <c r="I29" i="2"/>
  <c r="H29" i="2"/>
  <c r="I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I3" i="2"/>
  <c r="H3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<sst xmlns="http://schemas.openxmlformats.org/spreadsheetml/2006/main" count="1543" uniqueCount="90">
  <si>
    <t>Title</t>
  </si>
  <si>
    <t>Details</t>
  </si>
  <si>
    <t>a1</t>
  </si>
  <si>
    <t>a2</t>
  </si>
  <si>
    <t>err_a1</t>
  </si>
  <si>
    <t>err_a2</t>
  </si>
  <si>
    <t>X</t>
  </si>
  <si>
    <t>Y</t>
  </si>
  <si>
    <t>Z</t>
  </si>
  <si>
    <t>W</t>
  </si>
  <si>
    <t>Microamps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</si>
  <si>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</si>
  <si>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</si>
  <si>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</si>
  <si>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</si>
  <si>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</si>
  <si>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</si>
  <si>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</si>
  <si>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</si>
  <si>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</si>
  <si>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</si>
  <si>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</si>
  <si>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</si>
  <si>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</si>
  <si>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</si>
  <si>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</si>
  <si>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</si>
  <si>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</si>
  <si>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</si>
  <si>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</si>
  <si>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</si>
  <si>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</si>
  <si>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</si>
  <si>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</si>
  <si>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</si>
  <si>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</si>
  <si>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</si>
  <si>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</si>
  <si>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</si>
  <si>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</si>
  <si>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</si>
  <si>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</si>
  <si>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</si>
  <si>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</si>
  <si>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</si>
  <si>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</si>
  <si>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</si>
  <si>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</si>
  <si>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</si>
  <si>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</si>
  <si>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</si>
  <si>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</si>
  <si>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</si>
  <si>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</si>
  <si>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</si>
  <si>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</si>
  <si>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</si>
  <si>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</si>
  <si>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</si>
  <si>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</si>
  <si>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</si>
  <si>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</si>
  <si>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</si>
  <si>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</si>
  <si>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</si>
  <si>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</si>
  <si>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Run No</t>
  </si>
  <si>
    <t>combE</t>
  </si>
  <si>
    <t>comb E</t>
  </si>
  <si>
    <t>combs</t>
  </si>
  <si>
    <t>comb F</t>
  </si>
  <si>
    <t>comb G</t>
  </si>
  <si>
    <t>Weld F2 TN</t>
  </si>
  <si>
    <t>Weld F2 Transverse /normal</t>
  </si>
  <si>
    <t>1.79769e+308</t>
  </si>
  <si>
    <t>WeldF2L</t>
  </si>
  <si>
    <t>Weld F2 long</t>
  </si>
  <si>
    <t>Glong</t>
  </si>
  <si>
    <t>Weld G2 Long</t>
  </si>
  <si>
    <t xml:space="preserve"> </t>
  </si>
  <si>
    <t>Flrep</t>
  </si>
  <si>
    <t>Weld F2 long repeat</t>
  </si>
  <si>
    <t>cfrep</t>
  </si>
  <si>
    <t>Comb F repeat</t>
  </si>
  <si>
    <t>wgtra</t>
  </si>
  <si>
    <t>Weld G2 Trans/normal</t>
  </si>
  <si>
    <t>Weld F2 Trans/norm repeat</t>
  </si>
  <si>
    <t>dist c/l</t>
  </si>
  <si>
    <t>centreline</t>
  </si>
  <si>
    <t>run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</si>
</sst>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4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2" fontId="0" fillId="0" borderId="0" xfId="0" applyNumberFormat="1"/>
    <xf numFmtId="11" fontId="1" fillId="0" borderId="0" xfId="0" applyNumberFormat="1" applyFont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4" fillId="2" borderId="0" xfId="0" applyFont="1" applyFill="1"/>
    <xf numFmtId="11" fontId="4" fillId="2" borderId="0" xfId="0" applyNumberFormat="1" applyFont="1" applyFill="1"/>
    <xf numFmtId="0" fontId="4" fillId="0" borderId="0" xfId="0" applyFont="1"/>
    <xf numFmtId="11" fontId="4" fillId="0" borderId="0" xfId="0" applyNumberFormat="1" applyFont="1"/>
    <xf numFmtId="0" fontId="0" fillId="3" borderId="0" xfId="0" applyFill="1"/>
    <xf numFmtId="164" fontId="1" fillId="0" borderId="0" xfId="0" applyNumberFormat="1" applyFont="1"/>
    <xf numFmtId="164" fontId="0" fillId="0" borderId="0" xfId="0" applyNumberFormat="1" applyFill="1"/>
    <xf numFmtId="164" fontId="0" fillId="0" borderId="0" xfId="0" applyNumberFormat="1"/>
    <xf numFmtId="164" fontId="0" fillId="2" borderId="0" xfId="0" applyNumberFormat="1" applyFill="1"/>
    <xf numFmtId="0" fontId="1" fillId="0" borderId="0" xfId="0" applyFont="1" applyFill="1"/>
    <xf numFmtId="0" fontId="0" fillId="4" borderId="0" xfId="0" applyFill="1"/>
    <xf numFmtId="2" fontId="0" fillId="3" borderId="0" xfId="0" applyNumberFormat="1" applyFill="1"/>
    <xf numFmtId="0" fontId="0" fillId="0" borderId="1" xfId="0" applyBorder="1"/>
  </cellXfs>
  <cellStyles count="4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7058042938098"/>
          <c:y val="0.0170913610938471"/>
          <c:w val="0.885700672304182"/>
          <c:h val="0.959602237414543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Sheet1!$D$361:$D$421</c:f>
              <c:numCache>
                <c:formatCode>General</c:formatCode>
                <c:ptCount val="61"/>
                <c:pt idx="0">
                  <c:v>4.547</c:v>
                </c:pt>
                <c:pt idx="1">
                  <c:v>4.547</c:v>
                </c:pt>
                <c:pt idx="2">
                  <c:v>4.547</c:v>
                </c:pt>
                <c:pt idx="3">
                  <c:v>4.582</c:v>
                </c:pt>
                <c:pt idx="4">
                  <c:v>4.582</c:v>
                </c:pt>
                <c:pt idx="5">
                  <c:v>1.559</c:v>
                </c:pt>
                <c:pt idx="6">
                  <c:v>1.588</c:v>
                </c:pt>
                <c:pt idx="7">
                  <c:v>1.61674</c:v>
                </c:pt>
                <c:pt idx="8">
                  <c:v>1.643</c:v>
                </c:pt>
                <c:pt idx="9">
                  <c:v>1.67</c:v>
                </c:pt>
                <c:pt idx="10">
                  <c:v>-1.485</c:v>
                </c:pt>
                <c:pt idx="11">
                  <c:v>-1.457</c:v>
                </c:pt>
                <c:pt idx="12">
                  <c:v>-1.43</c:v>
                </c:pt>
                <c:pt idx="13">
                  <c:v>-1.40327</c:v>
                </c:pt>
                <c:pt idx="14">
                  <c:v>-1.37603</c:v>
                </c:pt>
                <c:pt idx="15">
                  <c:v>-4.471</c:v>
                </c:pt>
                <c:pt idx="16">
                  <c:v>-4.443</c:v>
                </c:pt>
                <c:pt idx="17">
                  <c:v>-4.442</c:v>
                </c:pt>
                <c:pt idx="18">
                  <c:v>-4.391</c:v>
                </c:pt>
                <c:pt idx="19">
                  <c:v>-4.363</c:v>
                </c:pt>
                <c:pt idx="20">
                  <c:v>-7.408</c:v>
                </c:pt>
                <c:pt idx="21">
                  <c:v>-7.38</c:v>
                </c:pt>
                <c:pt idx="22">
                  <c:v>-7.353</c:v>
                </c:pt>
                <c:pt idx="23">
                  <c:v>-7.327</c:v>
                </c:pt>
                <c:pt idx="24">
                  <c:v>-7.299</c:v>
                </c:pt>
                <c:pt idx="25">
                  <c:v>-11.429</c:v>
                </c:pt>
                <c:pt idx="26">
                  <c:v>-11.429</c:v>
                </c:pt>
                <c:pt idx="27">
                  <c:v>-11.378</c:v>
                </c:pt>
                <c:pt idx="28">
                  <c:v>-11.35</c:v>
                </c:pt>
                <c:pt idx="29">
                  <c:v>-11.323</c:v>
                </c:pt>
                <c:pt idx="30">
                  <c:v>-19.498</c:v>
                </c:pt>
                <c:pt idx="31">
                  <c:v>-19.4451</c:v>
                </c:pt>
                <c:pt idx="32">
                  <c:v>-19.393</c:v>
                </c:pt>
                <c:pt idx="33">
                  <c:v>7.504</c:v>
                </c:pt>
                <c:pt idx="34">
                  <c:v>7.533</c:v>
                </c:pt>
                <c:pt idx="35">
                  <c:v>7.56011</c:v>
                </c:pt>
                <c:pt idx="36">
                  <c:v>7.585</c:v>
                </c:pt>
                <c:pt idx="37">
                  <c:v>7.613</c:v>
                </c:pt>
                <c:pt idx="38">
                  <c:v>10.5314</c:v>
                </c:pt>
                <c:pt idx="39">
                  <c:v>10.56</c:v>
                </c:pt>
                <c:pt idx="40">
                  <c:v>10.5609</c:v>
                </c:pt>
                <c:pt idx="41">
                  <c:v>10.613</c:v>
                </c:pt>
                <c:pt idx="42">
                  <c:v>10.641</c:v>
                </c:pt>
                <c:pt idx="43">
                  <c:v>13.5045</c:v>
                </c:pt>
                <c:pt idx="44">
                  <c:v>13.535</c:v>
                </c:pt>
                <c:pt idx="45">
                  <c:v>13.56</c:v>
                </c:pt>
                <c:pt idx="46">
                  <c:v>13.585</c:v>
                </c:pt>
                <c:pt idx="47">
                  <c:v>13.614</c:v>
                </c:pt>
                <c:pt idx="48">
                  <c:v>16.534</c:v>
                </c:pt>
                <c:pt idx="49">
                  <c:v>16.563</c:v>
                </c:pt>
                <c:pt idx="50">
                  <c:v>16.563</c:v>
                </c:pt>
                <c:pt idx="51">
                  <c:v>16.615</c:v>
                </c:pt>
                <c:pt idx="52">
                  <c:v>16.642</c:v>
                </c:pt>
                <c:pt idx="53">
                  <c:v>20.532</c:v>
                </c:pt>
                <c:pt idx="54">
                  <c:v>20.563</c:v>
                </c:pt>
                <c:pt idx="55">
                  <c:v>20.589</c:v>
                </c:pt>
                <c:pt idx="56">
                  <c:v>20.615</c:v>
                </c:pt>
                <c:pt idx="57">
                  <c:v>20.643</c:v>
                </c:pt>
                <c:pt idx="58">
                  <c:v>28.5109</c:v>
                </c:pt>
                <c:pt idx="59">
                  <c:v>28.57</c:v>
                </c:pt>
                <c:pt idx="60">
                  <c:v>28.623</c:v>
                </c:pt>
              </c:numCache>
            </c:numRef>
          </c:xVal>
          <c:yVal>
            <c:numRef>
              <c:f>Sheet1!$E$361:$E$421</c:f>
              <c:numCache>
                <c:formatCode>General</c:formatCode>
                <c:ptCount val="61"/>
                <c:pt idx="0">
                  <c:v>-24.914</c:v>
                </c:pt>
                <c:pt idx="1">
                  <c:v>-22.395</c:v>
                </c:pt>
                <c:pt idx="2">
                  <c:v>-19.8884</c:v>
                </c:pt>
                <c:pt idx="3">
                  <c:v>-17.364</c:v>
                </c:pt>
                <c:pt idx="4">
                  <c:v>-14.853</c:v>
                </c:pt>
                <c:pt idx="5">
                  <c:v>-24.942</c:v>
                </c:pt>
                <c:pt idx="6">
                  <c:v>-22.4185</c:v>
                </c:pt>
                <c:pt idx="7">
                  <c:v>-19.921</c:v>
                </c:pt>
                <c:pt idx="8">
                  <c:v>-17.394</c:v>
                </c:pt>
                <c:pt idx="9">
                  <c:v>-14.882</c:v>
                </c:pt>
                <c:pt idx="10">
                  <c:v>-24.978</c:v>
                </c:pt>
                <c:pt idx="11">
                  <c:v>-22.448</c:v>
                </c:pt>
                <c:pt idx="12">
                  <c:v>-19.938</c:v>
                </c:pt>
                <c:pt idx="13">
                  <c:v>-17.422</c:v>
                </c:pt>
                <c:pt idx="14">
                  <c:v>-14.912</c:v>
                </c:pt>
                <c:pt idx="15">
                  <c:v>-25.119</c:v>
                </c:pt>
                <c:pt idx="16">
                  <c:v>-22.618</c:v>
                </c:pt>
                <c:pt idx="17">
                  <c:v>-20.114</c:v>
                </c:pt>
                <c:pt idx="18">
                  <c:v>-17.621</c:v>
                </c:pt>
                <c:pt idx="19">
                  <c:v>-15.128</c:v>
                </c:pt>
                <c:pt idx="20">
                  <c:v>-25.2579</c:v>
                </c:pt>
                <c:pt idx="21">
                  <c:v>-22.7397</c:v>
                </c:pt>
                <c:pt idx="22">
                  <c:v>-20.224</c:v>
                </c:pt>
                <c:pt idx="23">
                  <c:v>-17.707</c:v>
                </c:pt>
                <c:pt idx="24">
                  <c:v>-15.202</c:v>
                </c:pt>
                <c:pt idx="25">
                  <c:v>-25.461</c:v>
                </c:pt>
                <c:pt idx="26">
                  <c:v>-22.954</c:v>
                </c:pt>
                <c:pt idx="27">
                  <c:v>-20.441</c:v>
                </c:pt>
                <c:pt idx="28">
                  <c:v>-17.963</c:v>
                </c:pt>
                <c:pt idx="29">
                  <c:v>-15.461</c:v>
                </c:pt>
                <c:pt idx="30">
                  <c:v>-25.7158</c:v>
                </c:pt>
                <c:pt idx="31">
                  <c:v>-20.715</c:v>
                </c:pt>
                <c:pt idx="32">
                  <c:v>-15.704</c:v>
                </c:pt>
                <c:pt idx="33">
                  <c:v>-25.038</c:v>
                </c:pt>
                <c:pt idx="34">
                  <c:v>-22.5225</c:v>
                </c:pt>
                <c:pt idx="35">
                  <c:v>-20.033</c:v>
                </c:pt>
                <c:pt idx="36">
                  <c:v>-17.527</c:v>
                </c:pt>
                <c:pt idx="37">
                  <c:v>-15.023</c:v>
                </c:pt>
                <c:pt idx="38">
                  <c:v>-25.2156</c:v>
                </c:pt>
                <c:pt idx="39">
                  <c:v>-22.6923</c:v>
                </c:pt>
                <c:pt idx="40">
                  <c:v>-20.193</c:v>
                </c:pt>
                <c:pt idx="41">
                  <c:v>-17.668</c:v>
                </c:pt>
                <c:pt idx="42">
                  <c:v>-15.163</c:v>
                </c:pt>
                <c:pt idx="43">
                  <c:v>-25.458</c:v>
                </c:pt>
                <c:pt idx="44">
                  <c:v>-22.949</c:v>
                </c:pt>
                <c:pt idx="45">
                  <c:v>-20.4399</c:v>
                </c:pt>
                <c:pt idx="46">
                  <c:v>-17.945</c:v>
                </c:pt>
                <c:pt idx="47">
                  <c:v>-15.448</c:v>
                </c:pt>
                <c:pt idx="48">
                  <c:v>-25.546</c:v>
                </c:pt>
                <c:pt idx="49">
                  <c:v>-23.023</c:v>
                </c:pt>
                <c:pt idx="50">
                  <c:v>-20.531</c:v>
                </c:pt>
                <c:pt idx="51">
                  <c:v>-18.0351</c:v>
                </c:pt>
                <c:pt idx="52">
                  <c:v>-15.533</c:v>
                </c:pt>
                <c:pt idx="53">
                  <c:v>-25.732</c:v>
                </c:pt>
                <c:pt idx="54">
                  <c:v>-23.239</c:v>
                </c:pt>
                <c:pt idx="55">
                  <c:v>-20.757</c:v>
                </c:pt>
                <c:pt idx="56">
                  <c:v>-18.267</c:v>
                </c:pt>
                <c:pt idx="57">
                  <c:v>-15.778</c:v>
                </c:pt>
                <c:pt idx="58">
                  <c:v>-26.237</c:v>
                </c:pt>
                <c:pt idx="59">
                  <c:v>-21.229</c:v>
                </c:pt>
                <c:pt idx="60">
                  <c:v>-16.218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182888"/>
        <c:axId val="2107185848"/>
      </c:scatterChart>
      <c:valAx>
        <c:axId val="2107182888"/>
        <c:scaling>
          <c:orientation val="maxMin"/>
        </c:scaling>
        <c:delete val="0"/>
        <c:axPos val="t"/>
        <c:numFmt formatCode="General" sourceLinked="1"/>
        <c:majorTickMark val="out"/>
        <c:minorTickMark val="none"/>
        <c:tickLblPos val="nextTo"/>
        <c:crossAx val="2107185848"/>
        <c:crosses val="autoZero"/>
        <c:crossBetween val="midCat"/>
      </c:valAx>
      <c:valAx>
        <c:axId val="2107185848"/>
        <c:scaling>
          <c:orientation val="maxMin"/>
          <c:max val="-10.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107182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Comb_rev!$O$39:$O$53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-13.85699999999997</c:v>
                </c:pt>
                <c:pt idx="2">
                  <c:v>-10.56900000000002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-0.13900000000001</c:v>
                </c:pt>
                <c:pt idx="6">
                  <c:v>3.680000000000007</c:v>
                </c:pt>
                <c:pt idx="7">
                  <c:v>6.959000000000003</c:v>
                </c:pt>
                <c:pt idx="8">
                  <c:v>10.24299999999999</c:v>
                </c:pt>
                <c:pt idx="9">
                  <c:v>13.53000000000003</c:v>
                </c:pt>
                <c:pt idx="10">
                  <c:v>16.82499999999999</c:v>
                </c:pt>
                <c:pt idx="11">
                  <c:v>26.61500000000001</c:v>
                </c:pt>
              </c:numCache>
            </c:numRef>
          </c:xVal>
          <c:yVal>
            <c:numRef>
              <c:f>Comb_rev!$F$39:$F$53</c:f>
              <c:numCache>
                <c:formatCode>General</c:formatCode>
                <c:ptCount val="15"/>
                <c:pt idx="0">
                  <c:v>2.8671</c:v>
                </c:pt>
                <c:pt idx="1">
                  <c:v>2.86695</c:v>
                </c:pt>
                <c:pt idx="2">
                  <c:v>2.86705</c:v>
                </c:pt>
                <c:pt idx="3">
                  <c:v>2.86696</c:v>
                </c:pt>
                <c:pt idx="4">
                  <c:v>2.86725</c:v>
                </c:pt>
                <c:pt idx="5">
                  <c:v>2.87048</c:v>
                </c:pt>
                <c:pt idx="6">
                  <c:v>2.86789</c:v>
                </c:pt>
                <c:pt idx="7">
                  <c:v>2.866855</c:v>
                </c:pt>
                <c:pt idx="8">
                  <c:v>2.866925</c:v>
                </c:pt>
                <c:pt idx="9">
                  <c:v>2.867105</c:v>
                </c:pt>
                <c:pt idx="10">
                  <c:v>2.866985</c:v>
                </c:pt>
                <c:pt idx="11">
                  <c:v>2.86705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Comb_rev!$O$39:$O$53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-13.85699999999997</c:v>
                </c:pt>
                <c:pt idx="2">
                  <c:v>-10.56900000000002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-0.13900000000001</c:v>
                </c:pt>
                <c:pt idx="6">
                  <c:v>3.680000000000007</c:v>
                </c:pt>
                <c:pt idx="7">
                  <c:v>6.959000000000003</c:v>
                </c:pt>
                <c:pt idx="8">
                  <c:v>10.24299999999999</c:v>
                </c:pt>
                <c:pt idx="9">
                  <c:v>13.53000000000003</c:v>
                </c:pt>
                <c:pt idx="10">
                  <c:v>16.82499999999999</c:v>
                </c:pt>
                <c:pt idx="11">
                  <c:v>26.61500000000001</c:v>
                </c:pt>
              </c:numCache>
            </c:numRef>
          </c:xVal>
          <c:yVal>
            <c:numRef>
              <c:f>Comb_rev!$J$39:$J$53</c:f>
              <c:numCache>
                <c:formatCode>General</c:formatCode>
                <c:ptCount val="15"/>
                <c:pt idx="0">
                  <c:v>2.867295</c:v>
                </c:pt>
                <c:pt idx="1">
                  <c:v>2.86734</c:v>
                </c:pt>
                <c:pt idx="2">
                  <c:v>2.86734</c:v>
                </c:pt>
                <c:pt idx="3">
                  <c:v>2.86737</c:v>
                </c:pt>
                <c:pt idx="4">
                  <c:v>2.86781</c:v>
                </c:pt>
                <c:pt idx="5">
                  <c:v>2.87134</c:v>
                </c:pt>
                <c:pt idx="6">
                  <c:v>2.86845</c:v>
                </c:pt>
                <c:pt idx="7">
                  <c:v>2.86744</c:v>
                </c:pt>
                <c:pt idx="8">
                  <c:v>2.867275</c:v>
                </c:pt>
                <c:pt idx="9">
                  <c:v>2.867255</c:v>
                </c:pt>
                <c:pt idx="10">
                  <c:v>2.86721</c:v>
                </c:pt>
                <c:pt idx="11">
                  <c:v>2.867205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722568"/>
        <c:axId val="2106719576"/>
      </c:scatterChart>
      <c:valAx>
        <c:axId val="2106722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719576"/>
        <c:crosses val="autoZero"/>
        <c:crossBetween val="midCat"/>
      </c:valAx>
      <c:valAx>
        <c:axId val="210671957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722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Comb_rev!$O$57:$O$71</c:f>
              <c:numCache>
                <c:formatCode>General</c:formatCode>
                <c:ptCount val="15"/>
                <c:pt idx="0">
                  <c:v>-23.786</c:v>
                </c:pt>
                <c:pt idx="1">
                  <c:v>-13.85699999999997</c:v>
                </c:pt>
                <c:pt idx="2">
                  <c:v>-10.57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-0.0240000000000009</c:v>
                </c:pt>
                <c:pt idx="6">
                  <c:v>3.932000000000016</c:v>
                </c:pt>
                <c:pt idx="7">
                  <c:v>7.218999999999994</c:v>
                </c:pt>
                <c:pt idx="8">
                  <c:v>10.49200000000002</c:v>
                </c:pt>
                <c:pt idx="9">
                  <c:v>13.77800000000002</c:v>
                </c:pt>
                <c:pt idx="10">
                  <c:v>17.053</c:v>
                </c:pt>
                <c:pt idx="11">
                  <c:v>26.86599999999999</c:v>
                </c:pt>
              </c:numCache>
            </c:numRef>
          </c:xVal>
          <c:yVal>
            <c:numRef>
              <c:f>Comb_rev!$F$57:$F$71</c:f>
              <c:numCache>
                <c:formatCode>General</c:formatCode>
                <c:ptCount val="15"/>
                <c:pt idx="0">
                  <c:v>2.867135</c:v>
                </c:pt>
                <c:pt idx="1">
                  <c:v>2.86703</c:v>
                </c:pt>
                <c:pt idx="2">
                  <c:v>2.867</c:v>
                </c:pt>
                <c:pt idx="3">
                  <c:v>2.867085</c:v>
                </c:pt>
                <c:pt idx="4">
                  <c:v>2.866815</c:v>
                </c:pt>
                <c:pt idx="5">
                  <c:v>2.86761</c:v>
                </c:pt>
                <c:pt idx="6">
                  <c:v>2.86687</c:v>
                </c:pt>
                <c:pt idx="7">
                  <c:v>2.86705</c:v>
                </c:pt>
                <c:pt idx="8">
                  <c:v>2.866775</c:v>
                </c:pt>
                <c:pt idx="9">
                  <c:v>2.867035</c:v>
                </c:pt>
                <c:pt idx="10">
                  <c:v>2.867105</c:v>
                </c:pt>
                <c:pt idx="11">
                  <c:v>2.86702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Comb_rev!$O$57:$O$71</c:f>
              <c:numCache>
                <c:formatCode>General</c:formatCode>
                <c:ptCount val="15"/>
                <c:pt idx="0">
                  <c:v>-23.786</c:v>
                </c:pt>
                <c:pt idx="1">
                  <c:v>-13.85699999999997</c:v>
                </c:pt>
                <c:pt idx="2">
                  <c:v>-10.57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-0.0240000000000009</c:v>
                </c:pt>
                <c:pt idx="6">
                  <c:v>3.932000000000016</c:v>
                </c:pt>
                <c:pt idx="7">
                  <c:v>7.218999999999994</c:v>
                </c:pt>
                <c:pt idx="8">
                  <c:v>10.49200000000002</c:v>
                </c:pt>
                <c:pt idx="9">
                  <c:v>13.77800000000002</c:v>
                </c:pt>
                <c:pt idx="10">
                  <c:v>17.053</c:v>
                </c:pt>
                <c:pt idx="11">
                  <c:v>26.86599999999999</c:v>
                </c:pt>
              </c:numCache>
            </c:numRef>
          </c:xVal>
          <c:yVal>
            <c:numRef>
              <c:f>Comb_rev!$J$57:$J$71</c:f>
              <c:numCache>
                <c:formatCode>General</c:formatCode>
                <c:ptCount val="15"/>
                <c:pt idx="0">
                  <c:v>2.867315</c:v>
                </c:pt>
                <c:pt idx="1">
                  <c:v>2.867325</c:v>
                </c:pt>
                <c:pt idx="2">
                  <c:v>2.86725</c:v>
                </c:pt>
                <c:pt idx="3">
                  <c:v>2.86742</c:v>
                </c:pt>
                <c:pt idx="4">
                  <c:v>2.86739</c:v>
                </c:pt>
                <c:pt idx="5">
                  <c:v>2.867625</c:v>
                </c:pt>
                <c:pt idx="6">
                  <c:v>2.86735</c:v>
                </c:pt>
                <c:pt idx="7">
                  <c:v>2.86735</c:v>
                </c:pt>
                <c:pt idx="8">
                  <c:v>2.86732</c:v>
                </c:pt>
                <c:pt idx="9">
                  <c:v>2.867305</c:v>
                </c:pt>
                <c:pt idx="10">
                  <c:v>2.86735</c:v>
                </c:pt>
                <c:pt idx="11">
                  <c:v>2.86734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691256"/>
        <c:axId val="2106688264"/>
      </c:scatterChart>
      <c:valAx>
        <c:axId val="2106691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688264"/>
        <c:crosses val="autoZero"/>
        <c:crossBetween val="midCat"/>
      </c:valAx>
      <c:valAx>
        <c:axId val="210668826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691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Comb_rev!$O$75:$O$89</c:f>
              <c:numCache>
                <c:formatCode>General</c:formatCode>
                <c:ptCount val="15"/>
                <c:pt idx="0">
                  <c:v>-23.786</c:v>
                </c:pt>
                <c:pt idx="1">
                  <c:v>-13.89499999999998</c:v>
                </c:pt>
                <c:pt idx="2">
                  <c:v>-10.57</c:v>
                </c:pt>
                <c:pt idx="3">
                  <c:v>-7.278999999999996</c:v>
                </c:pt>
                <c:pt idx="4">
                  <c:v>-4.005999999999972</c:v>
                </c:pt>
                <c:pt idx="5">
                  <c:v>0.0919999999999845</c:v>
                </c:pt>
                <c:pt idx="6">
                  <c:v>4.180000000000007</c:v>
                </c:pt>
                <c:pt idx="7">
                  <c:v>7.471000000000003</c:v>
                </c:pt>
                <c:pt idx="8">
                  <c:v>10.748</c:v>
                </c:pt>
                <c:pt idx="9">
                  <c:v>14.02300000000002</c:v>
                </c:pt>
                <c:pt idx="10">
                  <c:v>17.28899999999999</c:v>
                </c:pt>
                <c:pt idx="11">
                  <c:v>27.11599999999999</c:v>
                </c:pt>
              </c:numCache>
            </c:numRef>
          </c:xVal>
          <c:yVal>
            <c:numRef>
              <c:f>Comb_rev!$F$75:$F$89</c:f>
              <c:numCache>
                <c:formatCode>General</c:formatCode>
                <c:ptCount val="15"/>
                <c:pt idx="0">
                  <c:v>2.86706</c:v>
                </c:pt>
                <c:pt idx="1">
                  <c:v>2.867105</c:v>
                </c:pt>
                <c:pt idx="2">
                  <c:v>2.86706</c:v>
                </c:pt>
                <c:pt idx="3">
                  <c:v>2.867105</c:v>
                </c:pt>
                <c:pt idx="4">
                  <c:v>2.867</c:v>
                </c:pt>
                <c:pt idx="5">
                  <c:v>2.86708</c:v>
                </c:pt>
                <c:pt idx="6">
                  <c:v>2.86703</c:v>
                </c:pt>
                <c:pt idx="7">
                  <c:v>2.867175</c:v>
                </c:pt>
                <c:pt idx="8">
                  <c:v>2.867105</c:v>
                </c:pt>
                <c:pt idx="9">
                  <c:v>2.867035</c:v>
                </c:pt>
                <c:pt idx="10">
                  <c:v>2.867085</c:v>
                </c:pt>
                <c:pt idx="11">
                  <c:v>2.867085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Comb_rev!$O$75:$O$89</c:f>
              <c:numCache>
                <c:formatCode>General</c:formatCode>
                <c:ptCount val="15"/>
                <c:pt idx="0">
                  <c:v>-23.786</c:v>
                </c:pt>
                <c:pt idx="1">
                  <c:v>-13.89499999999998</c:v>
                </c:pt>
                <c:pt idx="2">
                  <c:v>-10.57</c:v>
                </c:pt>
                <c:pt idx="3">
                  <c:v>-7.278999999999996</c:v>
                </c:pt>
                <c:pt idx="4">
                  <c:v>-4.005999999999972</c:v>
                </c:pt>
                <c:pt idx="5">
                  <c:v>0.0919999999999845</c:v>
                </c:pt>
                <c:pt idx="6">
                  <c:v>4.180000000000007</c:v>
                </c:pt>
                <c:pt idx="7">
                  <c:v>7.471000000000003</c:v>
                </c:pt>
                <c:pt idx="8">
                  <c:v>10.748</c:v>
                </c:pt>
                <c:pt idx="9">
                  <c:v>14.02300000000002</c:v>
                </c:pt>
                <c:pt idx="10">
                  <c:v>17.28899999999999</c:v>
                </c:pt>
                <c:pt idx="11">
                  <c:v>27.11599999999999</c:v>
                </c:pt>
              </c:numCache>
            </c:numRef>
          </c:xVal>
          <c:yVal>
            <c:numRef>
              <c:f>Comb_rev!$J$75:$J$89</c:f>
              <c:numCache>
                <c:formatCode>General</c:formatCode>
                <c:ptCount val="15"/>
                <c:pt idx="0">
                  <c:v>2.86714</c:v>
                </c:pt>
                <c:pt idx="1">
                  <c:v>2.867155</c:v>
                </c:pt>
                <c:pt idx="2">
                  <c:v>2.86715</c:v>
                </c:pt>
                <c:pt idx="3">
                  <c:v>2.867295</c:v>
                </c:pt>
                <c:pt idx="4">
                  <c:v>2.86735</c:v>
                </c:pt>
                <c:pt idx="5">
                  <c:v>2.867195</c:v>
                </c:pt>
                <c:pt idx="6">
                  <c:v>2.86728</c:v>
                </c:pt>
                <c:pt idx="7">
                  <c:v>2.867295</c:v>
                </c:pt>
                <c:pt idx="8">
                  <c:v>2.867215</c:v>
                </c:pt>
                <c:pt idx="9">
                  <c:v>2.867185</c:v>
                </c:pt>
                <c:pt idx="10">
                  <c:v>2.86717</c:v>
                </c:pt>
                <c:pt idx="11">
                  <c:v>2.86722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659944"/>
        <c:axId val="2106656952"/>
      </c:scatterChart>
      <c:valAx>
        <c:axId val="2106659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656952"/>
        <c:crosses val="autoZero"/>
        <c:crossBetween val="midCat"/>
      </c:valAx>
      <c:valAx>
        <c:axId val="210665695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659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-76.34234661341314</c:v>
                </c:pt>
                <c:pt idx="1">
                  <c:v>-31.83175606421904</c:v>
                </c:pt>
                <c:pt idx="2">
                  <c:v>311.8532593852145</c:v>
                </c:pt>
                <c:pt idx="3">
                  <c:v>409.7926617161955</c:v>
                </c:pt>
                <c:pt idx="4">
                  <c:v>18.77726511440773</c:v>
                </c:pt>
                <c:pt idx="5">
                  <c:v>-42.50193446781137</c:v>
                </c:pt>
                <c:pt idx="6">
                  <c:v>-214.3649730271324</c:v>
                </c:pt>
                <c:pt idx="7">
                  <c:v>-32.52113852548414</c:v>
                </c:pt>
                <c:pt idx="8">
                  <c:v>-0.294642812140948</c:v>
                </c:pt>
                <c:pt idx="9">
                  <c:v>443.0669461716268</c:v>
                </c:pt>
                <c:pt idx="10">
                  <c:v>279.7393123219614</c:v>
                </c:pt>
                <c:pt idx="11">
                  <c:v>0.00099037481036612</c:v>
                </c:pt>
                <c:pt idx="12">
                  <c:v>-60.56620231389163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-8.16910770848441</c:v>
                </c:pt>
                <c:pt idx="1">
                  <c:v>18.87561171632826</c:v>
                </c:pt>
                <c:pt idx="2">
                  <c:v>74.09204601426245</c:v>
                </c:pt>
                <c:pt idx="3">
                  <c:v>20.47420811455639</c:v>
                </c:pt>
                <c:pt idx="4">
                  <c:v>116.6819335376612</c:v>
                </c:pt>
                <c:pt idx="5">
                  <c:v>207.8393070370014</c:v>
                </c:pt>
                <c:pt idx="6">
                  <c:v>-42.78277382094831</c:v>
                </c:pt>
                <c:pt idx="7">
                  <c:v>216.1324092262431</c:v>
                </c:pt>
                <c:pt idx="8">
                  <c:v>150.504132321623</c:v>
                </c:pt>
                <c:pt idx="9">
                  <c:v>123.6114509139491</c:v>
                </c:pt>
                <c:pt idx="10">
                  <c:v>5.356111109488018</c:v>
                </c:pt>
                <c:pt idx="11">
                  <c:v>-3.379500810563042</c:v>
                </c:pt>
                <c:pt idx="12">
                  <c:v>-38.59300960898242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-50.98811251491052</c:v>
                </c:pt>
                <c:pt idx="1">
                  <c:v>-78.59361399781955</c:v>
                </c:pt>
                <c:pt idx="2">
                  <c:v>-67.32123852324955</c:v>
                </c:pt>
                <c:pt idx="3">
                  <c:v>-60.61587012213412</c:v>
                </c:pt>
                <c:pt idx="4">
                  <c:v>37.25047297654638</c:v>
                </c:pt>
                <c:pt idx="5">
                  <c:v>58.85544654712724</c:v>
                </c:pt>
                <c:pt idx="6">
                  <c:v>-78.12788494110014</c:v>
                </c:pt>
                <c:pt idx="7">
                  <c:v>159.4028127270138</c:v>
                </c:pt>
                <c:pt idx="8">
                  <c:v>76.73843202323441</c:v>
                </c:pt>
                <c:pt idx="9">
                  <c:v>-19.243160850279</c:v>
                </c:pt>
                <c:pt idx="10">
                  <c:v>-142.2537816695428</c:v>
                </c:pt>
                <c:pt idx="11">
                  <c:v>-62.53677605477278</c:v>
                </c:pt>
                <c:pt idx="12">
                  <c:v>-87.60888989825905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071832"/>
        <c:axId val="2097067816"/>
      </c:scatterChart>
      <c:valAx>
        <c:axId val="209707183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7067816"/>
        <c:crosses val="autoZero"/>
        <c:crossBetween val="midCat"/>
      </c:valAx>
      <c:valAx>
        <c:axId val="2097067816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071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5.072074978307521</c:v>
                </c:pt>
                <c:pt idx="1">
                  <c:v>222.1480307377994</c:v>
                </c:pt>
                <c:pt idx="2">
                  <c:v>623.0386640700584</c:v>
                </c:pt>
                <c:pt idx="3">
                  <c:v>492.0108303644739</c:v>
                </c:pt>
                <c:pt idx="4">
                  <c:v>-69.00166111011467</c:v>
                </c:pt>
                <c:pt idx="5">
                  <c:v>-146.4048670575388</c:v>
                </c:pt>
                <c:pt idx="6">
                  <c:v>131.0852516308111</c:v>
                </c:pt>
                <c:pt idx="7">
                  <c:v>574.4712912192838</c:v>
                </c:pt>
                <c:pt idx="8">
                  <c:v>629.094855262995</c:v>
                </c:pt>
                <c:pt idx="9">
                  <c:v>167.6369661241015</c:v>
                </c:pt>
                <c:pt idx="10">
                  <c:v>10.42712548723047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56.9088043060433</c:v>
                </c:pt>
                <c:pt idx="1">
                  <c:v>84.66800947722745</c:v>
                </c:pt>
                <c:pt idx="2">
                  <c:v>160.452199090824</c:v>
                </c:pt>
                <c:pt idx="3">
                  <c:v>138.7333029865449</c:v>
                </c:pt>
                <c:pt idx="4">
                  <c:v>23.28912092886931</c:v>
                </c:pt>
                <c:pt idx="5">
                  <c:v>8.88778519808853</c:v>
                </c:pt>
                <c:pt idx="6">
                  <c:v>323.5434035960356</c:v>
                </c:pt>
                <c:pt idx="7">
                  <c:v>273.5938143378945</c:v>
                </c:pt>
                <c:pt idx="8">
                  <c:v>192.4267549476555</c:v>
                </c:pt>
                <c:pt idx="9">
                  <c:v>57.20219494754527</c:v>
                </c:pt>
                <c:pt idx="10">
                  <c:v>33.52827660069724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3.946643674821322</c:v>
                </c:pt>
                <c:pt idx="1">
                  <c:v>-52.23424602376326</c:v>
                </c:pt>
                <c:pt idx="2">
                  <c:v>75.38819973152125</c:v>
                </c:pt>
                <c:pt idx="3">
                  <c:v>128.7786592782864</c:v>
                </c:pt>
                <c:pt idx="4">
                  <c:v>-20.19961792825922</c:v>
                </c:pt>
                <c:pt idx="5">
                  <c:v>1.972923800410819</c:v>
                </c:pt>
                <c:pt idx="6">
                  <c:v>158.302802282256</c:v>
                </c:pt>
                <c:pt idx="7">
                  <c:v>193.17780943889</c:v>
                </c:pt>
                <c:pt idx="8">
                  <c:v>97.7831389295478</c:v>
                </c:pt>
                <c:pt idx="9">
                  <c:v>-103.9254069712005</c:v>
                </c:pt>
                <c:pt idx="10">
                  <c:v>-32.9533827216647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026152"/>
        <c:axId val="2097021848"/>
      </c:scatterChart>
      <c:valAx>
        <c:axId val="209702615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7021848"/>
        <c:crosses val="autoZero"/>
        <c:crossBetween val="midCat"/>
      </c:valAx>
      <c:valAx>
        <c:axId val="2097021848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026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-12.67626720010897</c:v>
                </c:pt>
                <c:pt idx="1">
                  <c:v>-2.535262282806889</c:v>
                </c:pt>
                <c:pt idx="2">
                  <c:v>98.04275726545023</c:v>
                </c:pt>
                <c:pt idx="3">
                  <c:v>497.385983386086</c:v>
                </c:pt>
                <c:pt idx="4">
                  <c:v>565.5291527673525</c:v>
                </c:pt>
                <c:pt idx="5">
                  <c:v>138.245247958033</c:v>
                </c:pt>
                <c:pt idx="6">
                  <c:v>-61.8345579284288</c:v>
                </c:pt>
                <c:pt idx="7">
                  <c:v>265.9156882126276</c:v>
                </c:pt>
                <c:pt idx="8">
                  <c:v>624.261596528673</c:v>
                </c:pt>
                <c:pt idx="9">
                  <c:v>297.9279155077772</c:v>
                </c:pt>
                <c:pt idx="10">
                  <c:v>70.0114033557673</c:v>
                </c:pt>
                <c:pt idx="11">
                  <c:v>9.298187130328007</c:v>
                </c:pt>
                <c:pt idx="12">
                  <c:v>28.59669584693687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63.95167409473827</c:v>
                </c:pt>
                <c:pt idx="1">
                  <c:v>36.34214910943772</c:v>
                </c:pt>
                <c:pt idx="2">
                  <c:v>4.511593626152717</c:v>
                </c:pt>
                <c:pt idx="3">
                  <c:v>70.86133956110894</c:v>
                </c:pt>
                <c:pt idx="4">
                  <c:v>112.5228138349344</c:v>
                </c:pt>
                <c:pt idx="5">
                  <c:v>131.488169674514</c:v>
                </c:pt>
                <c:pt idx="6">
                  <c:v>151.4504060515114</c:v>
                </c:pt>
                <c:pt idx="7">
                  <c:v>104.8805672530314</c:v>
                </c:pt>
                <c:pt idx="8">
                  <c:v>147.0273114100608</c:v>
                </c:pt>
                <c:pt idx="9">
                  <c:v>-11.96449414048387</c:v>
                </c:pt>
                <c:pt idx="10">
                  <c:v>6.34259919166828</c:v>
                </c:pt>
                <c:pt idx="11">
                  <c:v>22.82076500588823</c:v>
                </c:pt>
                <c:pt idx="12">
                  <c:v>44.37303670174517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-3.659682538769824</c:v>
                </c:pt>
                <c:pt idx="1">
                  <c:v>6.480084392744021</c:v>
                </c:pt>
                <c:pt idx="2">
                  <c:v>-36.61415718851837</c:v>
                </c:pt>
                <c:pt idx="3">
                  <c:v>26.92451599971128</c:v>
                </c:pt>
                <c:pt idx="4">
                  <c:v>85.47578095838449</c:v>
                </c:pt>
                <c:pt idx="5">
                  <c:v>-78.99869350735326</c:v>
                </c:pt>
                <c:pt idx="6">
                  <c:v>-42.36027114048872</c:v>
                </c:pt>
                <c:pt idx="7">
                  <c:v>-97.01972970073795</c:v>
                </c:pt>
                <c:pt idx="8">
                  <c:v>100.2585333069536</c:v>
                </c:pt>
                <c:pt idx="9">
                  <c:v>-57.02825814325676</c:v>
                </c:pt>
                <c:pt idx="10">
                  <c:v>-41.5446763675724</c:v>
                </c:pt>
                <c:pt idx="11">
                  <c:v>-13.80099695254138</c:v>
                </c:pt>
                <c:pt idx="12">
                  <c:v>-12.53170779442075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976728"/>
        <c:axId val="2096969768"/>
      </c:scatterChart>
      <c:valAx>
        <c:axId val="209697672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6969768"/>
        <c:crosses val="autoZero"/>
        <c:crossBetween val="midCat"/>
      </c:valAx>
      <c:valAx>
        <c:axId val="2096969768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976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-17.32546246052615</c:v>
                </c:pt>
                <c:pt idx="1">
                  <c:v>27.61034734327906</c:v>
                </c:pt>
                <c:pt idx="2">
                  <c:v>284.8255217388783</c:v>
                </c:pt>
                <c:pt idx="3">
                  <c:v>527.2476289451762</c:v>
                </c:pt>
                <c:pt idx="4">
                  <c:v>463.1025391552292</c:v>
                </c:pt>
                <c:pt idx="5">
                  <c:v>359.0246869153734</c:v>
                </c:pt>
                <c:pt idx="6">
                  <c:v>538.9447603322363</c:v>
                </c:pt>
                <c:pt idx="7">
                  <c:v>421.4619689535355</c:v>
                </c:pt>
                <c:pt idx="8">
                  <c:v>121.2849488051185</c:v>
                </c:pt>
                <c:pt idx="9">
                  <c:v>16.62296101147585</c:v>
                </c:pt>
                <c:pt idx="10">
                  <c:v>19.58058720996508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31.13044159355867</c:v>
                </c:pt>
                <c:pt idx="1">
                  <c:v>-7.322978835263474</c:v>
                </c:pt>
                <c:pt idx="2">
                  <c:v>-23.94000641974086</c:v>
                </c:pt>
                <c:pt idx="3">
                  <c:v>22.96816233606867</c:v>
                </c:pt>
                <c:pt idx="4">
                  <c:v>124.4773355935762</c:v>
                </c:pt>
                <c:pt idx="5">
                  <c:v>121.8666189005116</c:v>
                </c:pt>
                <c:pt idx="6">
                  <c:v>122.5660172639907</c:v>
                </c:pt>
                <c:pt idx="7">
                  <c:v>-86.76158286918448</c:v>
                </c:pt>
                <c:pt idx="8">
                  <c:v>-66.90425996311844</c:v>
                </c:pt>
                <c:pt idx="9">
                  <c:v>-2.534024312240445</c:v>
                </c:pt>
                <c:pt idx="10">
                  <c:v>33.1031650855253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-0.985226937504399</c:v>
                </c:pt>
                <c:pt idx="1">
                  <c:v>-20.27978150292473</c:v>
                </c:pt>
                <c:pt idx="2">
                  <c:v>-15.48009493430077</c:v>
                </c:pt>
                <c:pt idx="3">
                  <c:v>37.62822476295849</c:v>
                </c:pt>
                <c:pt idx="4">
                  <c:v>52.59106619224284</c:v>
                </c:pt>
                <c:pt idx="5">
                  <c:v>-18.63328744172293</c:v>
                </c:pt>
                <c:pt idx="6">
                  <c:v>74.04414103445512</c:v>
                </c:pt>
                <c:pt idx="7">
                  <c:v>-34.35053722769127</c:v>
                </c:pt>
                <c:pt idx="8">
                  <c:v>-48.86838481752314</c:v>
                </c:pt>
                <c:pt idx="9">
                  <c:v>-17.74497903631002</c:v>
                </c:pt>
                <c:pt idx="10">
                  <c:v>0.424963656381338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930920"/>
        <c:axId val="2096918504"/>
      </c:scatterChart>
      <c:valAx>
        <c:axId val="2096930920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6918504"/>
        <c:crosses val="autoZero"/>
        <c:crossBetween val="midCat"/>
      </c:valAx>
      <c:valAx>
        <c:axId val="2096918504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930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-23.94556348404446</c:v>
                </c:pt>
                <c:pt idx="1">
                  <c:v>-17.88862068658043</c:v>
                </c:pt>
                <c:pt idx="2">
                  <c:v>23.8051611563983</c:v>
                </c:pt>
                <c:pt idx="3">
                  <c:v>165.7895256100812</c:v>
                </c:pt>
                <c:pt idx="4">
                  <c:v>468.4911667818397</c:v>
                </c:pt>
                <c:pt idx="5">
                  <c:v>533.2853745741828</c:v>
                </c:pt>
                <c:pt idx="6">
                  <c:v>506.5220257152007</c:v>
                </c:pt>
                <c:pt idx="7">
                  <c:v>478.0700937007825</c:v>
                </c:pt>
                <c:pt idx="8">
                  <c:v>306.3654719375722</c:v>
                </c:pt>
                <c:pt idx="9">
                  <c:v>54.08991641004027</c:v>
                </c:pt>
                <c:pt idx="10">
                  <c:v>6.198252981373452</c:v>
                </c:pt>
                <c:pt idx="11">
                  <c:v>18.3116021158716</c:v>
                </c:pt>
                <c:pt idx="12">
                  <c:v>13.38175696183416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43.66543929445934</c:v>
                </c:pt>
                <c:pt idx="1">
                  <c:v>42.39785679088653</c:v>
                </c:pt>
                <c:pt idx="2">
                  <c:v>43.52503696681318</c:v>
                </c:pt>
                <c:pt idx="3">
                  <c:v>3.523118941729473</c:v>
                </c:pt>
                <c:pt idx="4">
                  <c:v>-32.95710382525346</c:v>
                </c:pt>
                <c:pt idx="5">
                  <c:v>-49.29609936717597</c:v>
                </c:pt>
                <c:pt idx="6">
                  <c:v>-60.28354757780811</c:v>
                </c:pt>
                <c:pt idx="7">
                  <c:v>-113.5261806110002</c:v>
                </c:pt>
                <c:pt idx="8">
                  <c:v>-39.57749227904107</c:v>
                </c:pt>
                <c:pt idx="9">
                  <c:v>-6.759986090609572</c:v>
                </c:pt>
                <c:pt idx="10">
                  <c:v>32.11580404645941</c:v>
                </c:pt>
                <c:pt idx="11">
                  <c:v>48.73655336616962</c:v>
                </c:pt>
                <c:pt idx="12">
                  <c:v>44.37013323533301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5.915962743124468</c:v>
                </c:pt>
                <c:pt idx="1">
                  <c:v>2.958270234895488</c:v>
                </c:pt>
                <c:pt idx="2">
                  <c:v>4.085890583510183</c:v>
                </c:pt>
                <c:pt idx="3">
                  <c:v>-9.996798217939547</c:v>
                </c:pt>
                <c:pt idx="4">
                  <c:v>14.93836984851549</c:v>
                </c:pt>
                <c:pt idx="5">
                  <c:v>17.75626526658474</c:v>
                </c:pt>
                <c:pt idx="6">
                  <c:v>29.86836265983766</c:v>
                </c:pt>
                <c:pt idx="7">
                  <c:v>-31.26084515777163</c:v>
                </c:pt>
                <c:pt idx="8">
                  <c:v>-30.55853777843863</c:v>
                </c:pt>
                <c:pt idx="9">
                  <c:v>-25.35152627173788</c:v>
                </c:pt>
                <c:pt idx="10">
                  <c:v>-9.013452341499748</c:v>
                </c:pt>
                <c:pt idx="11">
                  <c:v>9.86061191968756</c:v>
                </c:pt>
                <c:pt idx="12">
                  <c:v>2.677231737829002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874984"/>
        <c:axId val="2096867192"/>
      </c:scatterChart>
      <c:valAx>
        <c:axId val="209687498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6867192"/>
        <c:crosses val="autoZero"/>
        <c:crossBetween val="midCat"/>
      </c:valAx>
      <c:valAx>
        <c:axId val="2096867192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874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-76.34234661341314</c:v>
                </c:pt>
                <c:pt idx="1">
                  <c:v>-31.83175606421904</c:v>
                </c:pt>
                <c:pt idx="2">
                  <c:v>311.8532593852145</c:v>
                </c:pt>
                <c:pt idx="3">
                  <c:v>409.7926617161955</c:v>
                </c:pt>
                <c:pt idx="4">
                  <c:v>18.77726511440773</c:v>
                </c:pt>
                <c:pt idx="5">
                  <c:v>-42.50193446781137</c:v>
                </c:pt>
                <c:pt idx="6">
                  <c:v>-214.3649730271324</c:v>
                </c:pt>
                <c:pt idx="7">
                  <c:v>-32.52113852548414</c:v>
                </c:pt>
                <c:pt idx="8">
                  <c:v>-0.294642812140948</c:v>
                </c:pt>
                <c:pt idx="9">
                  <c:v>443.0669461716268</c:v>
                </c:pt>
                <c:pt idx="10">
                  <c:v>279.7393123219614</c:v>
                </c:pt>
                <c:pt idx="11">
                  <c:v>0.00099037481036612</c:v>
                </c:pt>
                <c:pt idx="12">
                  <c:v>-60.56620231389163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24.83162999378163</c:v>
                  </c:pt>
                  <c:pt idx="1">
                    <c:v>24.59343386935821</c:v>
                  </c:pt>
                  <c:pt idx="2">
                    <c:v>24.59086688909406</c:v>
                  </c:pt>
                  <c:pt idx="3">
                    <c:v>25.85572358248447</c:v>
                  </c:pt>
                  <c:pt idx="4">
                    <c:v>32.97566436008501</c:v>
                  </c:pt>
                  <c:pt idx="5">
                    <c:v>37.37823701988375</c:v>
                  </c:pt>
                  <c:pt idx="6">
                    <c:v>31.48422922147592</c:v>
                  </c:pt>
                  <c:pt idx="7">
                    <c:v>45.69566922570804</c:v>
                  </c:pt>
                  <c:pt idx="8">
                    <c:v>33.8327479888618</c:v>
                  </c:pt>
                  <c:pt idx="9">
                    <c:v>26.21648602440761</c:v>
                  </c:pt>
                  <c:pt idx="10">
                    <c:v>24.98250662879173</c:v>
                  </c:pt>
                  <c:pt idx="11">
                    <c:v>25.40469814026875</c:v>
                  </c:pt>
                  <c:pt idx="12">
                    <c:v>24.86758660000202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-8.16910770848441</c:v>
                </c:pt>
                <c:pt idx="1">
                  <c:v>18.87561171632826</c:v>
                </c:pt>
                <c:pt idx="2">
                  <c:v>74.09204601426245</c:v>
                </c:pt>
                <c:pt idx="3">
                  <c:v>20.47420811455639</c:v>
                </c:pt>
                <c:pt idx="4">
                  <c:v>116.6819335376612</c:v>
                </c:pt>
                <c:pt idx="5">
                  <c:v>207.8393070370014</c:v>
                </c:pt>
                <c:pt idx="6">
                  <c:v>-42.78277382094831</c:v>
                </c:pt>
                <c:pt idx="7">
                  <c:v>216.1324092262431</c:v>
                </c:pt>
                <c:pt idx="8">
                  <c:v>150.504132321623</c:v>
                </c:pt>
                <c:pt idx="9">
                  <c:v>123.6114509139491</c:v>
                </c:pt>
                <c:pt idx="10">
                  <c:v>5.356111109488018</c:v>
                </c:pt>
                <c:pt idx="11">
                  <c:v>-3.379500810563042</c:v>
                </c:pt>
                <c:pt idx="12">
                  <c:v>-38.59300960898242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29.20026996073397</c:v>
                  </c:pt>
                  <c:pt idx="1">
                    <c:v>28.07573587229808</c:v>
                  </c:pt>
                  <c:pt idx="2">
                    <c:v>27.90863254801501</c:v>
                  </c:pt>
                  <c:pt idx="3">
                    <c:v>30.91216307497346</c:v>
                  </c:pt>
                  <c:pt idx="4">
                    <c:v>40.87991395736103</c:v>
                  </c:pt>
                  <c:pt idx="5">
                    <c:v>54.39186830865383</c:v>
                  </c:pt>
                  <c:pt idx="6">
                    <c:v>32.15093398617718</c:v>
                  </c:pt>
                  <c:pt idx="7">
                    <c:v>79.77407694780599</c:v>
                  </c:pt>
                  <c:pt idx="8">
                    <c:v>46.88451093445627</c:v>
                  </c:pt>
                  <c:pt idx="9">
                    <c:v>30.9572439652738</c:v>
                  </c:pt>
                  <c:pt idx="10">
                    <c:v>28.82969196951854</c:v>
                  </c:pt>
                  <c:pt idx="11">
                    <c:v>31.29891510984431</c:v>
                  </c:pt>
                  <c:pt idx="12">
                    <c:v>28.83342185419541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29.20026996073397</c:v>
                  </c:pt>
                  <c:pt idx="1">
                    <c:v>28.07573587229808</c:v>
                  </c:pt>
                  <c:pt idx="2">
                    <c:v>27.90863254801501</c:v>
                  </c:pt>
                  <c:pt idx="3">
                    <c:v>30.91216307497346</c:v>
                  </c:pt>
                  <c:pt idx="4">
                    <c:v>40.87991395736103</c:v>
                  </c:pt>
                  <c:pt idx="5">
                    <c:v>54.39186830865383</c:v>
                  </c:pt>
                  <c:pt idx="6">
                    <c:v>32.15093398617718</c:v>
                  </c:pt>
                  <c:pt idx="7">
                    <c:v>79.77407694780599</c:v>
                  </c:pt>
                  <c:pt idx="8">
                    <c:v>46.88451093445627</c:v>
                  </c:pt>
                  <c:pt idx="9">
                    <c:v>30.9572439652738</c:v>
                  </c:pt>
                  <c:pt idx="10">
                    <c:v>28.82969196951854</c:v>
                  </c:pt>
                  <c:pt idx="11">
                    <c:v>31.29891510984431</c:v>
                  </c:pt>
                  <c:pt idx="12">
                    <c:v>28.83342185419541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-50.98811251491052</c:v>
                </c:pt>
                <c:pt idx="1">
                  <c:v>-78.59361399781955</c:v>
                </c:pt>
                <c:pt idx="2">
                  <c:v>-67.32123852324955</c:v>
                </c:pt>
                <c:pt idx="3">
                  <c:v>-60.61587012213412</c:v>
                </c:pt>
                <c:pt idx="4">
                  <c:v>37.25047297654638</c:v>
                </c:pt>
                <c:pt idx="5">
                  <c:v>58.85544654712724</c:v>
                </c:pt>
                <c:pt idx="6">
                  <c:v>-78.12788494110014</c:v>
                </c:pt>
                <c:pt idx="7">
                  <c:v>159.4028127270138</c:v>
                </c:pt>
                <c:pt idx="8">
                  <c:v>76.73843202323441</c:v>
                </c:pt>
                <c:pt idx="9">
                  <c:v>-19.243160850279</c:v>
                </c:pt>
                <c:pt idx="10">
                  <c:v>-142.2537816695428</c:v>
                </c:pt>
                <c:pt idx="11">
                  <c:v>-62.53677605477278</c:v>
                </c:pt>
                <c:pt idx="12">
                  <c:v>-87.60888989825905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471784"/>
        <c:axId val="209638103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352680"/>
        <c:axId val="2096361944"/>
      </c:scatterChart>
      <c:valAx>
        <c:axId val="209647178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381032"/>
        <c:crossesAt val="-600.0"/>
        <c:crossBetween val="midCat"/>
        <c:majorUnit val="10.0"/>
        <c:minorUnit val="5.0"/>
      </c:valAx>
      <c:valAx>
        <c:axId val="209638103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471784"/>
        <c:crossesAt val="-40.0"/>
        <c:crossBetween val="midCat"/>
        <c:majorUnit val="200.0"/>
        <c:minorUnit val="100.0"/>
      </c:valAx>
      <c:valAx>
        <c:axId val="209636194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6352680"/>
        <c:crosses val="max"/>
        <c:crossBetween val="midCat"/>
        <c:minorUnit val="100.0"/>
      </c:valAx>
      <c:valAx>
        <c:axId val="209635268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636194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23.81095063311496</c:v>
                  </c:pt>
                  <c:pt idx="1">
                    <c:v>23.87629039560246</c:v>
                  </c:pt>
                  <c:pt idx="2">
                    <c:v>23.96678141228032</c:v>
                  </c:pt>
                  <c:pt idx="3">
                    <c:v>26.05143138553089</c:v>
                  </c:pt>
                  <c:pt idx="4">
                    <c:v>38.4761979630291</c:v>
                  </c:pt>
                  <c:pt idx="5">
                    <c:v>36.37676160937497</c:v>
                  </c:pt>
                  <c:pt idx="6">
                    <c:v>39.83539769371506</c:v>
                  </c:pt>
                  <c:pt idx="7">
                    <c:v>24.79345310544096</c:v>
                  </c:pt>
                  <c:pt idx="8">
                    <c:v>24.07500546688004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23.81095063311496</c:v>
                  </c:pt>
                  <c:pt idx="1">
                    <c:v>23.87629039560246</c:v>
                  </c:pt>
                  <c:pt idx="2">
                    <c:v>23.96678141228032</c:v>
                  </c:pt>
                  <c:pt idx="3">
                    <c:v>26.05143138553089</c:v>
                  </c:pt>
                  <c:pt idx="4">
                    <c:v>38.4761979630291</c:v>
                  </c:pt>
                  <c:pt idx="5">
                    <c:v>36.37676160937497</c:v>
                  </c:pt>
                  <c:pt idx="6">
                    <c:v>39.83539769371506</c:v>
                  </c:pt>
                  <c:pt idx="7">
                    <c:v>24.79345310544096</c:v>
                  </c:pt>
                  <c:pt idx="8">
                    <c:v>24.07500546688004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5.072074978307521</c:v>
                </c:pt>
                <c:pt idx="1">
                  <c:v>222.1480307377994</c:v>
                </c:pt>
                <c:pt idx="2">
                  <c:v>623.0386640700584</c:v>
                </c:pt>
                <c:pt idx="3">
                  <c:v>492.0108303644739</c:v>
                </c:pt>
                <c:pt idx="4">
                  <c:v>-69.00166111011467</c:v>
                </c:pt>
                <c:pt idx="5">
                  <c:v>-146.4048670575388</c:v>
                </c:pt>
                <c:pt idx="6">
                  <c:v>131.0852516308111</c:v>
                </c:pt>
                <c:pt idx="7">
                  <c:v>574.4712912192838</c:v>
                </c:pt>
                <c:pt idx="8">
                  <c:v>629.094855262995</c:v>
                </c:pt>
                <c:pt idx="9">
                  <c:v>167.6369661241015</c:v>
                </c:pt>
                <c:pt idx="10">
                  <c:v>10.42712548723047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23.81095063311496</c:v>
                  </c:pt>
                  <c:pt idx="1">
                    <c:v>23.87629039560246</c:v>
                  </c:pt>
                  <c:pt idx="2">
                    <c:v>23.96678141228032</c:v>
                  </c:pt>
                  <c:pt idx="3">
                    <c:v>26.05143138553089</c:v>
                  </c:pt>
                  <c:pt idx="4">
                    <c:v>38.4761979630291</c:v>
                  </c:pt>
                  <c:pt idx="5">
                    <c:v>36.37676160937497</c:v>
                  </c:pt>
                  <c:pt idx="6">
                    <c:v>39.83539769371506</c:v>
                  </c:pt>
                  <c:pt idx="7">
                    <c:v>24.79345310544096</c:v>
                  </c:pt>
                  <c:pt idx="8">
                    <c:v>24.07500546688004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23.81095063311496</c:v>
                  </c:pt>
                  <c:pt idx="1">
                    <c:v>23.87629039560246</c:v>
                  </c:pt>
                  <c:pt idx="2">
                    <c:v>23.96678141228032</c:v>
                  </c:pt>
                  <c:pt idx="3">
                    <c:v>26.05143138553089</c:v>
                  </c:pt>
                  <c:pt idx="4">
                    <c:v>38.4761979630291</c:v>
                  </c:pt>
                  <c:pt idx="5">
                    <c:v>36.37676160937497</c:v>
                  </c:pt>
                  <c:pt idx="6">
                    <c:v>39.83539769371506</c:v>
                  </c:pt>
                  <c:pt idx="7">
                    <c:v>24.79345310544096</c:v>
                  </c:pt>
                  <c:pt idx="8">
                    <c:v>24.07500546688004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56.9088043060433</c:v>
                </c:pt>
                <c:pt idx="1">
                  <c:v>84.66800947722745</c:v>
                </c:pt>
                <c:pt idx="2">
                  <c:v>160.452199090824</c:v>
                </c:pt>
                <c:pt idx="3">
                  <c:v>138.7333029865449</c:v>
                </c:pt>
                <c:pt idx="4">
                  <c:v>23.28912092886931</c:v>
                </c:pt>
                <c:pt idx="5">
                  <c:v>8.88778519808853</c:v>
                </c:pt>
                <c:pt idx="6">
                  <c:v>323.5434035960356</c:v>
                </c:pt>
                <c:pt idx="7">
                  <c:v>273.5938143378945</c:v>
                </c:pt>
                <c:pt idx="8">
                  <c:v>192.4267549476555</c:v>
                </c:pt>
                <c:pt idx="9">
                  <c:v>57.20219494754527</c:v>
                </c:pt>
                <c:pt idx="10">
                  <c:v>33.52827660069724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24.5318617103768</c:v>
                  </c:pt>
                  <c:pt idx="1">
                    <c:v>24.60721653585625</c:v>
                  </c:pt>
                  <c:pt idx="2">
                    <c:v>24.92179016464811</c:v>
                  </c:pt>
                  <c:pt idx="3">
                    <c:v>26.46383939921243</c:v>
                  </c:pt>
                  <c:pt idx="4">
                    <c:v>43.40309716304478</c:v>
                  </c:pt>
                  <c:pt idx="5">
                    <c:v>40.632215834953</c:v>
                  </c:pt>
                  <c:pt idx="6">
                    <c:v>42.37044368932351</c:v>
                  </c:pt>
                  <c:pt idx="7">
                    <c:v>25.57275746748394</c:v>
                  </c:pt>
                  <c:pt idx="8">
                    <c:v>24.71719695979347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24.5318617103768</c:v>
                  </c:pt>
                  <c:pt idx="1">
                    <c:v>24.60721653585625</c:v>
                  </c:pt>
                  <c:pt idx="2">
                    <c:v>24.92179016464811</c:v>
                  </c:pt>
                  <c:pt idx="3">
                    <c:v>26.46383939921243</c:v>
                  </c:pt>
                  <c:pt idx="4">
                    <c:v>43.40309716304478</c:v>
                  </c:pt>
                  <c:pt idx="5">
                    <c:v>40.632215834953</c:v>
                  </c:pt>
                  <c:pt idx="6">
                    <c:v>42.37044368932351</c:v>
                  </c:pt>
                  <c:pt idx="7">
                    <c:v>25.57275746748394</c:v>
                  </c:pt>
                  <c:pt idx="8">
                    <c:v>24.71719695979347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3.946643674821322</c:v>
                </c:pt>
                <c:pt idx="1">
                  <c:v>-52.23424602376326</c:v>
                </c:pt>
                <c:pt idx="2">
                  <c:v>75.38819973152125</c:v>
                </c:pt>
                <c:pt idx="3">
                  <c:v>128.7786592782864</c:v>
                </c:pt>
                <c:pt idx="4">
                  <c:v>-20.19961792825922</c:v>
                </c:pt>
                <c:pt idx="5">
                  <c:v>1.972923800410819</c:v>
                </c:pt>
                <c:pt idx="6">
                  <c:v>158.302802282256</c:v>
                </c:pt>
                <c:pt idx="7">
                  <c:v>193.17780943889</c:v>
                </c:pt>
                <c:pt idx="8">
                  <c:v>97.7831389295478</c:v>
                </c:pt>
                <c:pt idx="9">
                  <c:v>-103.9254069712005</c:v>
                </c:pt>
                <c:pt idx="10">
                  <c:v>-32.9533827216647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267832"/>
        <c:axId val="209627352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257784"/>
        <c:axId val="2096254696"/>
      </c:scatterChart>
      <c:valAx>
        <c:axId val="209626783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273528"/>
        <c:crossesAt val="-600.0"/>
        <c:crossBetween val="midCat"/>
        <c:majorUnit val="10.0"/>
        <c:minorUnit val="5.0"/>
      </c:valAx>
      <c:valAx>
        <c:axId val="209627352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267832"/>
        <c:crossesAt val="-40.0"/>
        <c:crossBetween val="midCat"/>
        <c:majorUnit val="200.0"/>
        <c:minorUnit val="100.0"/>
      </c:valAx>
      <c:valAx>
        <c:axId val="2096254696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6257784"/>
        <c:crosses val="max"/>
        <c:crossBetween val="midCat"/>
        <c:minorUnit val="100.0"/>
      </c:valAx>
      <c:valAx>
        <c:axId val="2096257784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6254696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Sheet1!$E$422:$E$474</c:f>
              <c:numCache>
                <c:formatCode>General</c:formatCode>
                <c:ptCount val="53"/>
                <c:pt idx="0">
                  <c:v>-23.6482</c:v>
                </c:pt>
                <c:pt idx="1">
                  <c:v>-21.127</c:v>
                </c:pt>
                <c:pt idx="2">
                  <c:v>-18.62</c:v>
                </c:pt>
                <c:pt idx="3">
                  <c:v>-16.105</c:v>
                </c:pt>
                <c:pt idx="4">
                  <c:v>-13.598</c:v>
                </c:pt>
                <c:pt idx="5">
                  <c:v>-23.7789</c:v>
                </c:pt>
                <c:pt idx="6">
                  <c:v>-21.2605</c:v>
                </c:pt>
                <c:pt idx="7">
                  <c:v>-18.746</c:v>
                </c:pt>
                <c:pt idx="8">
                  <c:v>-16.237</c:v>
                </c:pt>
                <c:pt idx="9">
                  <c:v>-13.719</c:v>
                </c:pt>
                <c:pt idx="10">
                  <c:v>-23.9139</c:v>
                </c:pt>
                <c:pt idx="11">
                  <c:v>-21.4001</c:v>
                </c:pt>
                <c:pt idx="12">
                  <c:v>-18.885</c:v>
                </c:pt>
                <c:pt idx="13">
                  <c:v>-16.379</c:v>
                </c:pt>
                <c:pt idx="14">
                  <c:v>-13.8561</c:v>
                </c:pt>
                <c:pt idx="15">
                  <c:v>-24.1728</c:v>
                </c:pt>
                <c:pt idx="16">
                  <c:v>-21.666</c:v>
                </c:pt>
                <c:pt idx="17">
                  <c:v>-19.167</c:v>
                </c:pt>
                <c:pt idx="18">
                  <c:v>-16.676</c:v>
                </c:pt>
                <c:pt idx="19">
                  <c:v>-14.172</c:v>
                </c:pt>
                <c:pt idx="20">
                  <c:v>-24.4078</c:v>
                </c:pt>
                <c:pt idx="21">
                  <c:v>-21.8891</c:v>
                </c:pt>
                <c:pt idx="22">
                  <c:v>-19.383</c:v>
                </c:pt>
                <c:pt idx="23">
                  <c:v>-16.867</c:v>
                </c:pt>
                <c:pt idx="24">
                  <c:v>-14.35</c:v>
                </c:pt>
                <c:pt idx="25">
                  <c:v>-24.7536</c:v>
                </c:pt>
                <c:pt idx="26">
                  <c:v>-22.247</c:v>
                </c:pt>
                <c:pt idx="27">
                  <c:v>-19.7471</c:v>
                </c:pt>
                <c:pt idx="28">
                  <c:v>-17.254</c:v>
                </c:pt>
                <c:pt idx="29">
                  <c:v>-14.757</c:v>
                </c:pt>
                <c:pt idx="30">
                  <c:v>-25.29</c:v>
                </c:pt>
                <c:pt idx="31">
                  <c:v>-20.283</c:v>
                </c:pt>
                <c:pt idx="32">
                  <c:v>-15.275</c:v>
                </c:pt>
                <c:pt idx="33">
                  <c:v>-23.663</c:v>
                </c:pt>
                <c:pt idx="34">
                  <c:v>-21.158</c:v>
                </c:pt>
                <c:pt idx="35">
                  <c:v>-18.663</c:v>
                </c:pt>
                <c:pt idx="36">
                  <c:v>-16.153</c:v>
                </c:pt>
                <c:pt idx="37">
                  <c:v>-13.655</c:v>
                </c:pt>
                <c:pt idx="38">
                  <c:v>-23.749</c:v>
                </c:pt>
                <c:pt idx="39">
                  <c:v>-21.222</c:v>
                </c:pt>
                <c:pt idx="40">
                  <c:v>-18.7201</c:v>
                </c:pt>
                <c:pt idx="41">
                  <c:v>-16.202</c:v>
                </c:pt>
                <c:pt idx="42">
                  <c:v>-13.684</c:v>
                </c:pt>
                <c:pt idx="43">
                  <c:v>-23.875</c:v>
                </c:pt>
                <c:pt idx="44">
                  <c:v>-21.3724</c:v>
                </c:pt>
                <c:pt idx="45">
                  <c:v>-18.869</c:v>
                </c:pt>
                <c:pt idx="46">
                  <c:v>-16.358</c:v>
                </c:pt>
                <c:pt idx="47">
                  <c:v>-13.867</c:v>
                </c:pt>
                <c:pt idx="48">
                  <c:v>-23.858</c:v>
                </c:pt>
                <c:pt idx="49">
                  <c:v>-21.35</c:v>
                </c:pt>
                <c:pt idx="50">
                  <c:v>-18.856</c:v>
                </c:pt>
                <c:pt idx="51">
                  <c:v>-16.333</c:v>
                </c:pt>
                <c:pt idx="52">
                  <c:v>-13.845</c:v>
                </c:pt>
              </c:numCache>
            </c:numRef>
          </c:xVal>
          <c:yVal>
            <c:numRef>
              <c:f>Sheet1!$F$422:$F$474</c:f>
              <c:numCache>
                <c:formatCode>General</c:formatCode>
                <c:ptCount val="53"/>
                <c:pt idx="0">
                  <c:v>355.137</c:v>
                </c:pt>
                <c:pt idx="1">
                  <c:v>355.209</c:v>
                </c:pt>
                <c:pt idx="2">
                  <c:v>355.286</c:v>
                </c:pt>
                <c:pt idx="3">
                  <c:v>355.362</c:v>
                </c:pt>
                <c:pt idx="4">
                  <c:v>355.437</c:v>
                </c:pt>
                <c:pt idx="5">
                  <c:v>358.126</c:v>
                </c:pt>
                <c:pt idx="6">
                  <c:v>358.178</c:v>
                </c:pt>
                <c:pt idx="7">
                  <c:v>358.241</c:v>
                </c:pt>
                <c:pt idx="8">
                  <c:v>358.298</c:v>
                </c:pt>
                <c:pt idx="9">
                  <c:v>358.362</c:v>
                </c:pt>
                <c:pt idx="10">
                  <c:v>361.161</c:v>
                </c:pt>
                <c:pt idx="11">
                  <c:v>361.222</c:v>
                </c:pt>
                <c:pt idx="12">
                  <c:v>361.284</c:v>
                </c:pt>
                <c:pt idx="13">
                  <c:v>361.345</c:v>
                </c:pt>
                <c:pt idx="14">
                  <c:v>361.406</c:v>
                </c:pt>
                <c:pt idx="15">
                  <c:v>364.141</c:v>
                </c:pt>
                <c:pt idx="16">
                  <c:v>364.205</c:v>
                </c:pt>
                <c:pt idx="17">
                  <c:v>364.263</c:v>
                </c:pt>
                <c:pt idx="18">
                  <c:v>364.325</c:v>
                </c:pt>
                <c:pt idx="19">
                  <c:v>364.383</c:v>
                </c:pt>
                <c:pt idx="20">
                  <c:v>367.075</c:v>
                </c:pt>
                <c:pt idx="21">
                  <c:v>367.133</c:v>
                </c:pt>
                <c:pt idx="22">
                  <c:v>367.196</c:v>
                </c:pt>
                <c:pt idx="23">
                  <c:v>367.252</c:v>
                </c:pt>
                <c:pt idx="24">
                  <c:v>367.318</c:v>
                </c:pt>
                <c:pt idx="25">
                  <c:v>371.086</c:v>
                </c:pt>
                <c:pt idx="26">
                  <c:v>371.148</c:v>
                </c:pt>
                <c:pt idx="27">
                  <c:v>371.206</c:v>
                </c:pt>
                <c:pt idx="28">
                  <c:v>371.269</c:v>
                </c:pt>
                <c:pt idx="29">
                  <c:v>371.326</c:v>
                </c:pt>
                <c:pt idx="30">
                  <c:v>379.143</c:v>
                </c:pt>
                <c:pt idx="31">
                  <c:v>379.263</c:v>
                </c:pt>
                <c:pt idx="32">
                  <c:v>379.384</c:v>
                </c:pt>
                <c:pt idx="33">
                  <c:v>352.178</c:v>
                </c:pt>
                <c:pt idx="34">
                  <c:v>352.234</c:v>
                </c:pt>
                <c:pt idx="35">
                  <c:v>352.296</c:v>
                </c:pt>
                <c:pt idx="36">
                  <c:v>352.356</c:v>
                </c:pt>
                <c:pt idx="37">
                  <c:v>352.415</c:v>
                </c:pt>
                <c:pt idx="38">
                  <c:v>349.146</c:v>
                </c:pt>
                <c:pt idx="39">
                  <c:v>349.2</c:v>
                </c:pt>
                <c:pt idx="40">
                  <c:v>349.263</c:v>
                </c:pt>
                <c:pt idx="41">
                  <c:v>349.324</c:v>
                </c:pt>
                <c:pt idx="42">
                  <c:v>349.39</c:v>
                </c:pt>
                <c:pt idx="43">
                  <c:v>346.164</c:v>
                </c:pt>
                <c:pt idx="44">
                  <c:v>346.22</c:v>
                </c:pt>
                <c:pt idx="45">
                  <c:v>346.283</c:v>
                </c:pt>
                <c:pt idx="46">
                  <c:v>346.344</c:v>
                </c:pt>
                <c:pt idx="47">
                  <c:v>346.404</c:v>
                </c:pt>
                <c:pt idx="48">
                  <c:v>343.135</c:v>
                </c:pt>
                <c:pt idx="49">
                  <c:v>343.191</c:v>
                </c:pt>
                <c:pt idx="50">
                  <c:v>343.254</c:v>
                </c:pt>
                <c:pt idx="51">
                  <c:v>343.314</c:v>
                </c:pt>
                <c:pt idx="52">
                  <c:v>343.372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11784"/>
        <c:axId val="2107214744"/>
      </c:scatterChart>
      <c:valAx>
        <c:axId val="2107211784"/>
        <c:scaling>
          <c:orientation val="minMax"/>
          <c:max val="-10.0"/>
        </c:scaling>
        <c:delete val="0"/>
        <c:axPos val="b"/>
        <c:numFmt formatCode="General" sourceLinked="1"/>
        <c:majorTickMark val="out"/>
        <c:minorTickMark val="none"/>
        <c:tickLblPos val="nextTo"/>
        <c:crossAx val="2107214744"/>
        <c:crosses val="autoZero"/>
        <c:crossBetween val="midCat"/>
      </c:valAx>
      <c:valAx>
        <c:axId val="2107214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211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'3PassStrainStress'!$AE$28:$AE$40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23.75547876455865</c:v>
                  </c:pt>
                  <c:pt idx="4">
                    <c:v>24.10376137867357</c:v>
                  </c:pt>
                  <c:pt idx="5">
                    <c:v>29.08022851533921</c:v>
                  </c:pt>
                  <c:pt idx="6">
                    <c:v>30.25308013018951</c:v>
                  </c:pt>
                  <c:pt idx="7">
                    <c:v>26.35475838697727</c:v>
                  </c:pt>
                  <c:pt idx="8">
                    <c:v>23.82517284118028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plus>
            <c:minus>
              <c:numRef>
                <c:f>'3PassStrainStress'!$AE$28:$AE$40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23.75547876455865</c:v>
                  </c:pt>
                  <c:pt idx="4">
                    <c:v>24.10376137867357</c:v>
                  </c:pt>
                  <c:pt idx="5">
                    <c:v>29.08022851533921</c:v>
                  </c:pt>
                  <c:pt idx="6">
                    <c:v>30.25308013018951</c:v>
                  </c:pt>
                  <c:pt idx="7">
                    <c:v>26.35475838697727</c:v>
                  </c:pt>
                  <c:pt idx="8">
                    <c:v>23.82517284118028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-12.67626720010897</c:v>
                </c:pt>
                <c:pt idx="1">
                  <c:v>-2.535262282806889</c:v>
                </c:pt>
                <c:pt idx="2">
                  <c:v>98.04275726545023</c:v>
                </c:pt>
                <c:pt idx="3">
                  <c:v>497.385983386086</c:v>
                </c:pt>
                <c:pt idx="4">
                  <c:v>565.5291527673525</c:v>
                </c:pt>
                <c:pt idx="5">
                  <c:v>138.245247958033</c:v>
                </c:pt>
                <c:pt idx="6">
                  <c:v>-61.8345579284288</c:v>
                </c:pt>
                <c:pt idx="7">
                  <c:v>265.9156882126276</c:v>
                </c:pt>
                <c:pt idx="8">
                  <c:v>624.261596528673</c:v>
                </c:pt>
                <c:pt idx="9">
                  <c:v>297.9279155077772</c:v>
                </c:pt>
                <c:pt idx="10">
                  <c:v>70.0114033557673</c:v>
                </c:pt>
                <c:pt idx="11">
                  <c:v>9.298187130328007</c:v>
                </c:pt>
                <c:pt idx="12">
                  <c:v>28.59669584693687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'3PassStrainStress'!$AA$28:$AA$40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23.75547876455865</c:v>
                  </c:pt>
                  <c:pt idx="4">
                    <c:v>24.10376137867357</c:v>
                  </c:pt>
                  <c:pt idx="5">
                    <c:v>29.08022851533921</c:v>
                  </c:pt>
                  <c:pt idx="6">
                    <c:v>30.25308013018951</c:v>
                  </c:pt>
                  <c:pt idx="7">
                    <c:v>26.35475838697727</c:v>
                  </c:pt>
                  <c:pt idx="8">
                    <c:v>23.82517284118028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plus>
            <c:minus>
              <c:numRef>
                <c:f>'3PassStrainStress'!$AA$28:$AA$40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23.75547876455865</c:v>
                  </c:pt>
                  <c:pt idx="4">
                    <c:v>24.10376137867357</c:v>
                  </c:pt>
                  <c:pt idx="5">
                    <c:v>29.08022851533921</c:v>
                  </c:pt>
                  <c:pt idx="6">
                    <c:v>30.25308013018951</c:v>
                  </c:pt>
                  <c:pt idx="7">
                    <c:v>26.35475838697727</c:v>
                  </c:pt>
                  <c:pt idx="8">
                    <c:v>23.82517284118028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63.95167409473827</c:v>
                </c:pt>
                <c:pt idx="1">
                  <c:v>36.34214910943772</c:v>
                </c:pt>
                <c:pt idx="2">
                  <c:v>4.511593626152717</c:v>
                </c:pt>
                <c:pt idx="3">
                  <c:v>70.86133956110894</c:v>
                </c:pt>
                <c:pt idx="4">
                  <c:v>112.5228138349344</c:v>
                </c:pt>
                <c:pt idx="5">
                  <c:v>131.488169674514</c:v>
                </c:pt>
                <c:pt idx="6">
                  <c:v>151.4504060515114</c:v>
                </c:pt>
                <c:pt idx="7">
                  <c:v>104.8805672530314</c:v>
                </c:pt>
                <c:pt idx="8">
                  <c:v>147.0273114100608</c:v>
                </c:pt>
                <c:pt idx="9">
                  <c:v>-11.96449414048387</c:v>
                </c:pt>
                <c:pt idx="10">
                  <c:v>6.34259919166828</c:v>
                </c:pt>
                <c:pt idx="11">
                  <c:v>22.82076500588823</c:v>
                </c:pt>
                <c:pt idx="12">
                  <c:v>44.37303670174517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'3PassStrainStress'!$AC$28:$AC$40</c:f>
                <c:numCache>
                  <c:formatCode>General</c:formatCode>
                  <c:ptCount val="13"/>
                  <c:pt idx="0">
                    <c:v>23.77497653196902</c:v>
                  </c:pt>
                  <c:pt idx="1">
                    <c:v>23.79520588952016</c:v>
                  </c:pt>
                  <c:pt idx="2">
                    <c:v>23.81159787037129</c:v>
                  </c:pt>
                  <c:pt idx="3">
                    <c:v>23.8963946478767</c:v>
                  </c:pt>
                  <c:pt idx="4">
                    <c:v>24.04639875614319</c:v>
                  </c:pt>
                  <c:pt idx="5">
                    <c:v>27.52963168195122</c:v>
                  </c:pt>
                  <c:pt idx="6">
                    <c:v>29.58705807808711</c:v>
                  </c:pt>
                  <c:pt idx="7">
                    <c:v>25.91265728290546</c:v>
                  </c:pt>
                  <c:pt idx="8">
                    <c:v>23.88889317305106</c:v>
                  </c:pt>
                  <c:pt idx="9">
                    <c:v>23.89043675822654</c:v>
                  </c:pt>
                  <c:pt idx="10">
                    <c:v>23.81077291454432</c:v>
                  </c:pt>
                  <c:pt idx="11">
                    <c:v>23.83073011264261</c:v>
                  </c:pt>
                  <c:pt idx="12">
                    <c:v>23.77497653196902</c:v>
                  </c:pt>
                </c:numCache>
              </c:numRef>
            </c:plus>
            <c:minus>
              <c:numRef>
                <c:f>'3PassStrainStress'!$AC$28:$AC$40</c:f>
                <c:numCache>
                  <c:formatCode>General</c:formatCode>
                  <c:ptCount val="13"/>
                  <c:pt idx="0">
                    <c:v>23.77497653196902</c:v>
                  </c:pt>
                  <c:pt idx="1">
                    <c:v>23.79520588952016</c:v>
                  </c:pt>
                  <c:pt idx="2">
                    <c:v>23.81159787037129</c:v>
                  </c:pt>
                  <c:pt idx="3">
                    <c:v>23.8963946478767</c:v>
                  </c:pt>
                  <c:pt idx="4">
                    <c:v>24.04639875614319</c:v>
                  </c:pt>
                  <c:pt idx="5">
                    <c:v>27.52963168195122</c:v>
                  </c:pt>
                  <c:pt idx="6">
                    <c:v>29.58705807808711</c:v>
                  </c:pt>
                  <c:pt idx="7">
                    <c:v>25.91265728290546</c:v>
                  </c:pt>
                  <c:pt idx="8">
                    <c:v>23.88889317305106</c:v>
                  </c:pt>
                  <c:pt idx="9">
                    <c:v>23.89043675822654</c:v>
                  </c:pt>
                  <c:pt idx="10">
                    <c:v>23.81077291454432</c:v>
                  </c:pt>
                  <c:pt idx="11">
                    <c:v>23.83073011264261</c:v>
                  </c:pt>
                  <c:pt idx="12">
                    <c:v>23.77497653196902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-3.659682538769824</c:v>
                </c:pt>
                <c:pt idx="1">
                  <c:v>6.480084392744021</c:v>
                </c:pt>
                <c:pt idx="2">
                  <c:v>-36.61415718851837</c:v>
                </c:pt>
                <c:pt idx="3">
                  <c:v>26.92451599971128</c:v>
                </c:pt>
                <c:pt idx="4">
                  <c:v>85.47578095838449</c:v>
                </c:pt>
                <c:pt idx="5">
                  <c:v>-78.99869350735326</c:v>
                </c:pt>
                <c:pt idx="6">
                  <c:v>-42.36027114048872</c:v>
                </c:pt>
                <c:pt idx="7">
                  <c:v>-97.01972970073795</c:v>
                </c:pt>
                <c:pt idx="8">
                  <c:v>100.2585333069536</c:v>
                </c:pt>
                <c:pt idx="9">
                  <c:v>-57.02825814325676</c:v>
                </c:pt>
                <c:pt idx="10">
                  <c:v>-41.5446763675724</c:v>
                </c:pt>
                <c:pt idx="11">
                  <c:v>-13.80099695254138</c:v>
                </c:pt>
                <c:pt idx="12">
                  <c:v>-12.53170779442075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167960"/>
        <c:axId val="2096163240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107992"/>
        <c:axId val="2096104824"/>
      </c:scatterChart>
      <c:valAx>
        <c:axId val="209616796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163240"/>
        <c:crossesAt val="-600.0"/>
        <c:crossBetween val="midCat"/>
        <c:majorUnit val="10.0"/>
        <c:minorUnit val="5.0"/>
      </c:valAx>
      <c:valAx>
        <c:axId val="2096163240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6167960"/>
        <c:crossesAt val="-40.0"/>
        <c:crossBetween val="midCat"/>
        <c:majorUnit val="200.0"/>
        <c:minorUnit val="100.0"/>
      </c:valAx>
      <c:valAx>
        <c:axId val="209610482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6107992"/>
        <c:crosses val="max"/>
        <c:crossBetween val="midCat"/>
        <c:minorUnit val="100.0"/>
      </c:valAx>
      <c:valAx>
        <c:axId val="209610799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610482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'3PassStrainStress'!$AE$42:$AE$50</c:f>
                <c:numCache>
                  <c:formatCode>General</c:formatCode>
                  <c:ptCount val="9"/>
                  <c:pt idx="0">
                    <c:v>23.62030088195216</c:v>
                  </c:pt>
                  <c:pt idx="1">
                    <c:v>23.61807471653958</c:v>
                  </c:pt>
                  <c:pt idx="2">
                    <c:v>23.6690553435686</c:v>
                  </c:pt>
                  <c:pt idx="3">
                    <c:v>23.74963316814749</c:v>
                  </c:pt>
                  <c:pt idx="4">
                    <c:v>24.27356036310912</c:v>
                  </c:pt>
                  <c:pt idx="5">
                    <c:v>24.62222059658985</c:v>
                  </c:pt>
                  <c:pt idx="6">
                    <c:v>23.8943030709805</c:v>
                  </c:pt>
                  <c:pt idx="7">
                    <c:v>23.79099778556969</c:v>
                  </c:pt>
                  <c:pt idx="8">
                    <c:v>23.77602340946537</c:v>
                  </c:pt>
                </c:numCache>
              </c:numRef>
            </c:plus>
            <c:minus>
              <c:numRef>
                <c:f>'3PassStrainStress'!$AE$42:$AE$50</c:f>
                <c:numCache>
                  <c:formatCode>General</c:formatCode>
                  <c:ptCount val="9"/>
                  <c:pt idx="0">
                    <c:v>23.62030088195216</c:v>
                  </c:pt>
                  <c:pt idx="1">
                    <c:v>23.61807471653958</c:v>
                  </c:pt>
                  <c:pt idx="2">
                    <c:v>23.6690553435686</c:v>
                  </c:pt>
                  <c:pt idx="3">
                    <c:v>23.74963316814749</c:v>
                  </c:pt>
                  <c:pt idx="4">
                    <c:v>24.27356036310912</c:v>
                  </c:pt>
                  <c:pt idx="5">
                    <c:v>24.62222059658985</c:v>
                  </c:pt>
                  <c:pt idx="6">
                    <c:v>23.8943030709805</c:v>
                  </c:pt>
                  <c:pt idx="7">
                    <c:v>23.79099778556969</c:v>
                  </c:pt>
                  <c:pt idx="8">
                    <c:v>23.77602340946537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-17.32546246052615</c:v>
                </c:pt>
                <c:pt idx="1">
                  <c:v>27.61034734327906</c:v>
                </c:pt>
                <c:pt idx="2">
                  <c:v>284.8255217388783</c:v>
                </c:pt>
                <c:pt idx="3">
                  <c:v>527.2476289451762</c:v>
                </c:pt>
                <c:pt idx="4">
                  <c:v>463.1025391552292</c:v>
                </c:pt>
                <c:pt idx="5">
                  <c:v>359.0246869153734</c:v>
                </c:pt>
                <c:pt idx="6">
                  <c:v>538.9447603322363</c:v>
                </c:pt>
                <c:pt idx="7">
                  <c:v>421.4619689535355</c:v>
                </c:pt>
                <c:pt idx="8">
                  <c:v>121.2849488051185</c:v>
                </c:pt>
                <c:pt idx="9">
                  <c:v>16.62296101147585</c:v>
                </c:pt>
                <c:pt idx="10">
                  <c:v>19.58058720996508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'3PassStrainStress'!$AA$42:$AA$50</c:f>
                <c:numCache>
                  <c:formatCode>General</c:formatCode>
                  <c:ptCount val="9"/>
                  <c:pt idx="0">
                    <c:v>23.62030088195216</c:v>
                  </c:pt>
                  <c:pt idx="1">
                    <c:v>23.61807471653958</c:v>
                  </c:pt>
                  <c:pt idx="2">
                    <c:v>23.6690553435686</c:v>
                  </c:pt>
                  <c:pt idx="3">
                    <c:v>23.74963316814749</c:v>
                  </c:pt>
                  <c:pt idx="4">
                    <c:v>24.27356036310912</c:v>
                  </c:pt>
                  <c:pt idx="5">
                    <c:v>24.62222059658985</c:v>
                  </c:pt>
                  <c:pt idx="6">
                    <c:v>23.8943030709805</c:v>
                  </c:pt>
                  <c:pt idx="7">
                    <c:v>23.79099778556969</c:v>
                  </c:pt>
                  <c:pt idx="8">
                    <c:v>23.77602340946537</c:v>
                  </c:pt>
                </c:numCache>
              </c:numRef>
            </c:plus>
            <c:minus>
              <c:numRef>
                <c:f>'3PassStrainStress'!$AA$42:$AA$50</c:f>
                <c:numCache>
                  <c:formatCode>General</c:formatCode>
                  <c:ptCount val="9"/>
                  <c:pt idx="0">
                    <c:v>23.62030088195216</c:v>
                  </c:pt>
                  <c:pt idx="1">
                    <c:v>23.61807471653958</c:v>
                  </c:pt>
                  <c:pt idx="2">
                    <c:v>23.6690553435686</c:v>
                  </c:pt>
                  <c:pt idx="3">
                    <c:v>23.74963316814749</c:v>
                  </c:pt>
                  <c:pt idx="4">
                    <c:v>24.27356036310912</c:v>
                  </c:pt>
                  <c:pt idx="5">
                    <c:v>24.62222059658985</c:v>
                  </c:pt>
                  <c:pt idx="6">
                    <c:v>23.8943030709805</c:v>
                  </c:pt>
                  <c:pt idx="7">
                    <c:v>23.79099778556969</c:v>
                  </c:pt>
                  <c:pt idx="8">
                    <c:v>23.77602340946537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31.13044159355867</c:v>
                </c:pt>
                <c:pt idx="1">
                  <c:v>-7.322978835263474</c:v>
                </c:pt>
                <c:pt idx="2">
                  <c:v>-23.94000641974086</c:v>
                </c:pt>
                <c:pt idx="3">
                  <c:v>22.96816233606867</c:v>
                </c:pt>
                <c:pt idx="4">
                  <c:v>124.4773355935762</c:v>
                </c:pt>
                <c:pt idx="5">
                  <c:v>121.8666189005116</c:v>
                </c:pt>
                <c:pt idx="6">
                  <c:v>122.5660172639907</c:v>
                </c:pt>
                <c:pt idx="7">
                  <c:v>-86.76158286918448</c:v>
                </c:pt>
                <c:pt idx="8">
                  <c:v>-66.90425996311844</c:v>
                </c:pt>
                <c:pt idx="9">
                  <c:v>-2.534024312240445</c:v>
                </c:pt>
                <c:pt idx="10">
                  <c:v>33.1031650855253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'3PassStrainStress'!$AC$42:$AC$50</c:f>
                <c:numCache>
                  <c:formatCode>General</c:formatCode>
                  <c:ptCount val="9"/>
                  <c:pt idx="0">
                    <c:v>23.48341263764417</c:v>
                  </c:pt>
                  <c:pt idx="1">
                    <c:v>23.49519630750648</c:v>
                  </c:pt>
                  <c:pt idx="2">
                    <c:v>23.55705563316615</c:v>
                  </c:pt>
                  <c:pt idx="3">
                    <c:v>23.54920843432568</c:v>
                  </c:pt>
                  <c:pt idx="4">
                    <c:v>23.81233646360008</c:v>
                  </c:pt>
                  <c:pt idx="5">
                    <c:v>24.03074159143828</c:v>
                  </c:pt>
                  <c:pt idx="6">
                    <c:v>23.63354907041352</c:v>
                  </c:pt>
                  <c:pt idx="7">
                    <c:v>23.57493874031183</c:v>
                  </c:pt>
                  <c:pt idx="8">
                    <c:v>23.53286439996514</c:v>
                  </c:pt>
                </c:numCache>
              </c:numRef>
            </c:plus>
            <c:minus>
              <c:numRef>
                <c:f>'3PassStrainStress'!$AC$42:$AC$50</c:f>
                <c:numCache>
                  <c:formatCode>General</c:formatCode>
                  <c:ptCount val="9"/>
                  <c:pt idx="0">
                    <c:v>23.48341263764417</c:v>
                  </c:pt>
                  <c:pt idx="1">
                    <c:v>23.49519630750648</c:v>
                  </c:pt>
                  <c:pt idx="2">
                    <c:v>23.55705563316615</c:v>
                  </c:pt>
                  <c:pt idx="3">
                    <c:v>23.54920843432568</c:v>
                  </c:pt>
                  <c:pt idx="4">
                    <c:v>23.81233646360008</c:v>
                  </c:pt>
                  <c:pt idx="5">
                    <c:v>24.03074159143828</c:v>
                  </c:pt>
                  <c:pt idx="6">
                    <c:v>23.63354907041352</c:v>
                  </c:pt>
                  <c:pt idx="7">
                    <c:v>23.57493874031183</c:v>
                  </c:pt>
                  <c:pt idx="8">
                    <c:v>23.53286439996514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-0.985226937504399</c:v>
                </c:pt>
                <c:pt idx="1">
                  <c:v>-20.27978150292473</c:v>
                </c:pt>
                <c:pt idx="2">
                  <c:v>-15.48009493430077</c:v>
                </c:pt>
                <c:pt idx="3">
                  <c:v>37.62822476295849</c:v>
                </c:pt>
                <c:pt idx="4">
                  <c:v>52.59106619224284</c:v>
                </c:pt>
                <c:pt idx="5">
                  <c:v>-18.63328744172293</c:v>
                </c:pt>
                <c:pt idx="6">
                  <c:v>74.04414103445512</c:v>
                </c:pt>
                <c:pt idx="7">
                  <c:v>-34.35053722769127</c:v>
                </c:pt>
                <c:pt idx="8">
                  <c:v>-48.86838481752314</c:v>
                </c:pt>
                <c:pt idx="9">
                  <c:v>-17.74497903631002</c:v>
                </c:pt>
                <c:pt idx="10">
                  <c:v>0.424963656381338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513224"/>
        <c:axId val="2106519000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528104"/>
        <c:axId val="2106524936"/>
      </c:scatterChart>
      <c:valAx>
        <c:axId val="210651322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6519000"/>
        <c:crossesAt val="-600.0"/>
        <c:crossBetween val="midCat"/>
        <c:majorUnit val="10.0"/>
        <c:minorUnit val="5.0"/>
      </c:valAx>
      <c:valAx>
        <c:axId val="2106519000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6513224"/>
        <c:crossesAt val="-40.0"/>
        <c:crossBetween val="midCat"/>
        <c:majorUnit val="200.0"/>
        <c:minorUnit val="100.0"/>
      </c:valAx>
      <c:valAx>
        <c:axId val="2106524936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6528104"/>
        <c:crosses val="max"/>
        <c:crossBetween val="midCat"/>
        <c:minorUnit val="100.0"/>
      </c:valAx>
      <c:valAx>
        <c:axId val="2106528104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6524936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'3PassStrainStress'!$AE$54:$AE$66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plus>
            <c:minus>
              <c:numRef>
                <c:f>'3PassStrainStress'!$AE$54:$AE$66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-23.94556348404446</c:v>
                </c:pt>
                <c:pt idx="1">
                  <c:v>-17.88862068658043</c:v>
                </c:pt>
                <c:pt idx="2">
                  <c:v>23.8051611563983</c:v>
                </c:pt>
                <c:pt idx="3">
                  <c:v>165.7895256100812</c:v>
                </c:pt>
                <c:pt idx="4">
                  <c:v>468.4911667818397</c:v>
                </c:pt>
                <c:pt idx="5">
                  <c:v>533.2853745741828</c:v>
                </c:pt>
                <c:pt idx="6">
                  <c:v>506.5220257152007</c:v>
                </c:pt>
                <c:pt idx="7">
                  <c:v>478.0700937007825</c:v>
                </c:pt>
                <c:pt idx="8">
                  <c:v>306.3654719375722</c:v>
                </c:pt>
                <c:pt idx="9">
                  <c:v>54.08991641004027</c:v>
                </c:pt>
                <c:pt idx="10">
                  <c:v>6.198252981373452</c:v>
                </c:pt>
                <c:pt idx="11">
                  <c:v>18.3116021158716</c:v>
                </c:pt>
                <c:pt idx="12">
                  <c:v>13.38175696183416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'3PassStrainStress'!$AA$54:$AA$66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plus>
            <c:minus>
              <c:numRef>
                <c:f>'3PassStrainStress'!$AA$54:$AA$66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43.66543929445934</c:v>
                </c:pt>
                <c:pt idx="1">
                  <c:v>42.39785679088653</c:v>
                </c:pt>
                <c:pt idx="2">
                  <c:v>43.52503696681318</c:v>
                </c:pt>
                <c:pt idx="3">
                  <c:v>3.523118941729473</c:v>
                </c:pt>
                <c:pt idx="4">
                  <c:v>-32.95710382525346</c:v>
                </c:pt>
                <c:pt idx="5">
                  <c:v>-49.29609936717597</c:v>
                </c:pt>
                <c:pt idx="6">
                  <c:v>-60.28354757780811</c:v>
                </c:pt>
                <c:pt idx="7">
                  <c:v>-113.5261806110002</c:v>
                </c:pt>
                <c:pt idx="8">
                  <c:v>-39.57749227904107</c:v>
                </c:pt>
                <c:pt idx="9">
                  <c:v>-6.759986090609572</c:v>
                </c:pt>
                <c:pt idx="10">
                  <c:v>32.11580404645941</c:v>
                </c:pt>
                <c:pt idx="11">
                  <c:v>48.73655336616962</c:v>
                </c:pt>
                <c:pt idx="12">
                  <c:v>44.37013323533301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'3PassStrainStress'!$AC$54:$AC$66</c:f>
                <c:numCache>
                  <c:formatCode>General</c:formatCode>
                  <c:ptCount val="13"/>
                  <c:pt idx="0">
                    <c:v>23.4079555888995</c:v>
                  </c:pt>
                  <c:pt idx="1">
                    <c:v>23.41325670035404</c:v>
                  </c:pt>
                  <c:pt idx="2">
                    <c:v>23.41863286079525</c:v>
                  </c:pt>
                  <c:pt idx="3">
                    <c:v>23.45223785342743</c:v>
                  </c:pt>
                  <c:pt idx="4">
                    <c:v>23.49498933337856</c:v>
                  </c:pt>
                  <c:pt idx="5">
                    <c:v>23.48282601846471</c:v>
                  </c:pt>
                  <c:pt idx="6">
                    <c:v>23.51614518914092</c:v>
                  </c:pt>
                  <c:pt idx="7">
                    <c:v>23.48966865809644</c:v>
                  </c:pt>
                  <c:pt idx="8">
                    <c:v>23.48438144002028</c:v>
                  </c:pt>
                  <c:pt idx="9">
                    <c:v>23.4279638439377</c:v>
                  </c:pt>
                  <c:pt idx="10">
                    <c:v>23.42747605678499</c:v>
                  </c:pt>
                  <c:pt idx="11">
                    <c:v>23.41665030699053</c:v>
                  </c:pt>
                  <c:pt idx="12">
                    <c:v>23.3897090471521</c:v>
                  </c:pt>
                </c:numCache>
              </c:numRef>
            </c:plus>
            <c:minus>
              <c:numRef>
                <c:f>'3PassStrainStress'!$AC$54:$AC$66</c:f>
                <c:numCache>
                  <c:formatCode>General</c:formatCode>
                  <c:ptCount val="13"/>
                  <c:pt idx="0">
                    <c:v>23.4079555888995</c:v>
                  </c:pt>
                  <c:pt idx="1">
                    <c:v>23.41325670035404</c:v>
                  </c:pt>
                  <c:pt idx="2">
                    <c:v>23.41863286079525</c:v>
                  </c:pt>
                  <c:pt idx="3">
                    <c:v>23.45223785342743</c:v>
                  </c:pt>
                  <c:pt idx="4">
                    <c:v>23.49498933337856</c:v>
                  </c:pt>
                  <c:pt idx="5">
                    <c:v>23.48282601846471</c:v>
                  </c:pt>
                  <c:pt idx="6">
                    <c:v>23.51614518914092</c:v>
                  </c:pt>
                  <c:pt idx="7">
                    <c:v>23.48966865809644</c:v>
                  </c:pt>
                  <c:pt idx="8">
                    <c:v>23.48438144002028</c:v>
                  </c:pt>
                  <c:pt idx="9">
                    <c:v>23.4279638439377</c:v>
                  </c:pt>
                  <c:pt idx="10">
                    <c:v>23.42747605678499</c:v>
                  </c:pt>
                  <c:pt idx="11">
                    <c:v>23.41665030699053</c:v>
                  </c:pt>
                  <c:pt idx="12">
                    <c:v>23.3897090471521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5.915962743124468</c:v>
                </c:pt>
                <c:pt idx="1">
                  <c:v>2.958270234895488</c:v>
                </c:pt>
                <c:pt idx="2">
                  <c:v>4.085890583510183</c:v>
                </c:pt>
                <c:pt idx="3">
                  <c:v>-9.996798217939547</c:v>
                </c:pt>
                <c:pt idx="4">
                  <c:v>14.93836984851549</c:v>
                </c:pt>
                <c:pt idx="5">
                  <c:v>17.75626526658474</c:v>
                </c:pt>
                <c:pt idx="6">
                  <c:v>29.86836265983766</c:v>
                </c:pt>
                <c:pt idx="7">
                  <c:v>-31.26084515777163</c:v>
                </c:pt>
                <c:pt idx="8">
                  <c:v>-30.55853777843863</c:v>
                </c:pt>
                <c:pt idx="9">
                  <c:v>-25.35152627173788</c:v>
                </c:pt>
                <c:pt idx="10">
                  <c:v>-9.013452341499748</c:v>
                </c:pt>
                <c:pt idx="11">
                  <c:v>9.86061191968756</c:v>
                </c:pt>
                <c:pt idx="12">
                  <c:v>2.677231737829002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055624"/>
        <c:axId val="2106061400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070504"/>
        <c:axId val="2106067336"/>
      </c:scatterChart>
      <c:valAx>
        <c:axId val="210605562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6061400"/>
        <c:crossesAt val="-600.0"/>
        <c:crossBetween val="midCat"/>
        <c:majorUnit val="10.0"/>
        <c:minorUnit val="5.0"/>
      </c:valAx>
      <c:valAx>
        <c:axId val="2106061400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6055624"/>
        <c:crossesAt val="-40.0"/>
        <c:crossBetween val="midCat"/>
        <c:majorUnit val="200.0"/>
        <c:minorUnit val="100.0"/>
      </c:valAx>
      <c:valAx>
        <c:axId val="2106067336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6070504"/>
        <c:crosses val="max"/>
        <c:crossBetween val="midCat"/>
        <c:minorUnit val="100.0"/>
      </c:valAx>
      <c:valAx>
        <c:axId val="2106070504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6067336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-23.93400000000003</c:v>
                </c:pt>
                <c:pt idx="1">
                  <c:v>-13.97400000000005</c:v>
                </c:pt>
                <c:pt idx="2">
                  <c:v>-10.71800000000002</c:v>
                </c:pt>
                <c:pt idx="3">
                  <c:v>-7.45700000000005</c:v>
                </c:pt>
                <c:pt idx="4">
                  <c:v>-4.129000000000019</c:v>
                </c:pt>
                <c:pt idx="5">
                  <c:v>-0.51400000000001</c:v>
                </c:pt>
                <c:pt idx="6">
                  <c:v>3.025999999999954</c:v>
                </c:pt>
                <c:pt idx="7">
                  <c:v>6.288999999999987</c:v>
                </c:pt>
                <c:pt idx="8">
                  <c:v>9.576999999999998</c:v>
                </c:pt>
                <c:pt idx="9">
                  <c:v>12.88999999999999</c:v>
                </c:pt>
                <c:pt idx="10">
                  <c:v>16.20699999999999</c:v>
                </c:pt>
                <c:pt idx="11">
                  <c:v>25.97699999999998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2.867075</c:v>
                </c:pt>
                <c:pt idx="1">
                  <c:v>2.8671</c:v>
                </c:pt>
                <c:pt idx="2">
                  <c:v>2.867015</c:v>
                </c:pt>
                <c:pt idx="3">
                  <c:v>2.868155</c:v>
                </c:pt>
                <c:pt idx="4">
                  <c:v>2.87132</c:v>
                </c:pt>
                <c:pt idx="5">
                  <c:v>2.87137</c:v>
                </c:pt>
                <c:pt idx="6">
                  <c:v>2.87172</c:v>
                </c:pt>
                <c:pt idx="7">
                  <c:v>2.87036</c:v>
                </c:pt>
                <c:pt idx="8">
                  <c:v>2.867505</c:v>
                </c:pt>
                <c:pt idx="9">
                  <c:v>2.867125</c:v>
                </c:pt>
                <c:pt idx="10">
                  <c:v>2.86712</c:v>
                </c:pt>
                <c:pt idx="11">
                  <c:v>2.867005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-23.93400000000003</c:v>
                </c:pt>
                <c:pt idx="1">
                  <c:v>-13.97400000000005</c:v>
                </c:pt>
                <c:pt idx="2">
                  <c:v>-10.71800000000002</c:v>
                </c:pt>
                <c:pt idx="3">
                  <c:v>-7.45700000000005</c:v>
                </c:pt>
                <c:pt idx="4">
                  <c:v>-4.129000000000019</c:v>
                </c:pt>
                <c:pt idx="5">
                  <c:v>-0.51400000000001</c:v>
                </c:pt>
                <c:pt idx="6">
                  <c:v>3.025999999999954</c:v>
                </c:pt>
                <c:pt idx="7">
                  <c:v>6.288999999999987</c:v>
                </c:pt>
                <c:pt idx="8">
                  <c:v>9.576999999999998</c:v>
                </c:pt>
                <c:pt idx="9">
                  <c:v>12.88999999999999</c:v>
                </c:pt>
                <c:pt idx="10">
                  <c:v>16.20699999999999</c:v>
                </c:pt>
                <c:pt idx="11">
                  <c:v>25.97699999999998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2.86708</c:v>
                </c:pt>
                <c:pt idx="1">
                  <c:v>2.86733</c:v>
                </c:pt>
                <c:pt idx="2">
                  <c:v>2.867085</c:v>
                </c:pt>
                <c:pt idx="3">
                  <c:v>2.86822</c:v>
                </c:pt>
                <c:pt idx="4">
                  <c:v>2.87152</c:v>
                </c:pt>
                <c:pt idx="5">
                  <c:v>2.871155</c:v>
                </c:pt>
                <c:pt idx="6">
                  <c:v>2.87249</c:v>
                </c:pt>
                <c:pt idx="7">
                  <c:v>2.87131</c:v>
                </c:pt>
                <c:pt idx="8">
                  <c:v>2.86805</c:v>
                </c:pt>
                <c:pt idx="9">
                  <c:v>2.86714</c:v>
                </c:pt>
                <c:pt idx="10">
                  <c:v>2.86665</c:v>
                </c:pt>
                <c:pt idx="11">
                  <c:v>2.86716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07208"/>
        <c:axId val="2107055352"/>
      </c:scatterChart>
      <c:valAx>
        <c:axId val="210700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55352"/>
        <c:crosses val="autoZero"/>
        <c:crossBetween val="midCat"/>
      </c:valAx>
      <c:valAx>
        <c:axId val="210705535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07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-23.935</c:v>
                </c:pt>
                <c:pt idx="1">
                  <c:v>-13.97500000000002</c:v>
                </c:pt>
                <c:pt idx="2">
                  <c:v>-10.71900000000005</c:v>
                </c:pt>
                <c:pt idx="3">
                  <c:v>-7.45700000000005</c:v>
                </c:pt>
                <c:pt idx="4">
                  <c:v>-4.129000000000019</c:v>
                </c:pt>
                <c:pt idx="5">
                  <c:v>-0.403999999999996</c:v>
                </c:pt>
                <c:pt idx="6">
                  <c:v>3.275999999999954</c:v>
                </c:pt>
                <c:pt idx="7">
                  <c:v>6.548000000000002</c:v>
                </c:pt>
                <c:pt idx="8">
                  <c:v>9.829999999999984</c:v>
                </c:pt>
                <c:pt idx="9">
                  <c:v>13.12899999999996</c:v>
                </c:pt>
                <c:pt idx="10">
                  <c:v>16.43899999999996</c:v>
                </c:pt>
                <c:pt idx="11">
                  <c:v>26.214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2.86703</c:v>
                </c:pt>
                <c:pt idx="1">
                  <c:v>2.866995</c:v>
                </c:pt>
                <c:pt idx="2">
                  <c:v>2.86705</c:v>
                </c:pt>
                <c:pt idx="3">
                  <c:v>2.867</c:v>
                </c:pt>
                <c:pt idx="4">
                  <c:v>2.86875</c:v>
                </c:pt>
                <c:pt idx="5">
                  <c:v>2.87101</c:v>
                </c:pt>
                <c:pt idx="6">
                  <c:v>2.86991</c:v>
                </c:pt>
                <c:pt idx="7">
                  <c:v>2.86719</c:v>
                </c:pt>
                <c:pt idx="8">
                  <c:v>2.867025</c:v>
                </c:pt>
                <c:pt idx="9">
                  <c:v>2.86702</c:v>
                </c:pt>
                <c:pt idx="10">
                  <c:v>2.866575</c:v>
                </c:pt>
                <c:pt idx="11">
                  <c:v>2.86706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-23.935</c:v>
                </c:pt>
                <c:pt idx="1">
                  <c:v>-13.97500000000002</c:v>
                </c:pt>
                <c:pt idx="2">
                  <c:v>-10.71900000000005</c:v>
                </c:pt>
                <c:pt idx="3">
                  <c:v>-7.45700000000005</c:v>
                </c:pt>
                <c:pt idx="4">
                  <c:v>-4.129000000000019</c:v>
                </c:pt>
                <c:pt idx="5">
                  <c:v>-0.403999999999996</c:v>
                </c:pt>
                <c:pt idx="6">
                  <c:v>3.275999999999954</c:v>
                </c:pt>
                <c:pt idx="7">
                  <c:v>6.548000000000002</c:v>
                </c:pt>
                <c:pt idx="8">
                  <c:v>9.829999999999984</c:v>
                </c:pt>
                <c:pt idx="9">
                  <c:v>13.12899999999996</c:v>
                </c:pt>
                <c:pt idx="10">
                  <c:v>16.43899999999996</c:v>
                </c:pt>
                <c:pt idx="11">
                  <c:v>26.214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2.867245</c:v>
                </c:pt>
                <c:pt idx="1">
                  <c:v>2.867305</c:v>
                </c:pt>
                <c:pt idx="2">
                  <c:v>2.86729</c:v>
                </c:pt>
                <c:pt idx="3">
                  <c:v>2.867475</c:v>
                </c:pt>
                <c:pt idx="4">
                  <c:v>2.869455</c:v>
                </c:pt>
                <c:pt idx="5">
                  <c:v>2.872045</c:v>
                </c:pt>
                <c:pt idx="6">
                  <c:v>2.89812</c:v>
                </c:pt>
                <c:pt idx="7">
                  <c:v>2.867565</c:v>
                </c:pt>
                <c:pt idx="8">
                  <c:v>2.867435</c:v>
                </c:pt>
                <c:pt idx="9">
                  <c:v>2.867345</c:v>
                </c:pt>
                <c:pt idx="10">
                  <c:v>2.8673</c:v>
                </c:pt>
                <c:pt idx="11">
                  <c:v>2.86732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71096"/>
        <c:axId val="2107168376"/>
      </c:scatterChart>
      <c:valAx>
        <c:axId val="210707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68376"/>
        <c:crosses val="autoZero"/>
        <c:crossBetween val="midCat"/>
      </c:valAx>
      <c:valAx>
        <c:axId val="210716837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71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-23.935</c:v>
                </c:pt>
                <c:pt idx="1">
                  <c:v>-14.00700000000001</c:v>
                </c:pt>
                <c:pt idx="2">
                  <c:v>-10.71900000000005</c:v>
                </c:pt>
                <c:pt idx="3">
                  <c:v>-7.458000000000026</c:v>
                </c:pt>
                <c:pt idx="4">
                  <c:v>-4.129999999999995</c:v>
                </c:pt>
                <c:pt idx="5">
                  <c:v>-0.289000000000044</c:v>
                </c:pt>
                <c:pt idx="6">
                  <c:v>3.529999999999973</c:v>
                </c:pt>
                <c:pt idx="7">
                  <c:v>6.80899999999997</c:v>
                </c:pt>
                <c:pt idx="8">
                  <c:v>10.09299999999996</c:v>
                </c:pt>
                <c:pt idx="9">
                  <c:v>13.38</c:v>
                </c:pt>
                <c:pt idx="10">
                  <c:v>16.67499999999995</c:v>
                </c:pt>
                <c:pt idx="11">
                  <c:v>26.46499999999997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2.8671</c:v>
                </c:pt>
                <c:pt idx="1">
                  <c:v>2.86695</c:v>
                </c:pt>
                <c:pt idx="2">
                  <c:v>2.86705</c:v>
                </c:pt>
                <c:pt idx="3">
                  <c:v>2.86696</c:v>
                </c:pt>
                <c:pt idx="4">
                  <c:v>2.86725</c:v>
                </c:pt>
                <c:pt idx="5">
                  <c:v>2.87048</c:v>
                </c:pt>
                <c:pt idx="6">
                  <c:v>2.86789</c:v>
                </c:pt>
                <c:pt idx="7">
                  <c:v>2.866855</c:v>
                </c:pt>
                <c:pt idx="8">
                  <c:v>2.866925</c:v>
                </c:pt>
                <c:pt idx="9">
                  <c:v>2.867105</c:v>
                </c:pt>
                <c:pt idx="10">
                  <c:v>2.866985</c:v>
                </c:pt>
                <c:pt idx="11">
                  <c:v>2.86705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-23.935</c:v>
                </c:pt>
                <c:pt idx="1">
                  <c:v>-14.00700000000001</c:v>
                </c:pt>
                <c:pt idx="2">
                  <c:v>-10.71900000000005</c:v>
                </c:pt>
                <c:pt idx="3">
                  <c:v>-7.458000000000026</c:v>
                </c:pt>
                <c:pt idx="4">
                  <c:v>-4.129999999999995</c:v>
                </c:pt>
                <c:pt idx="5">
                  <c:v>-0.289000000000044</c:v>
                </c:pt>
                <c:pt idx="6">
                  <c:v>3.529999999999973</c:v>
                </c:pt>
                <c:pt idx="7">
                  <c:v>6.80899999999997</c:v>
                </c:pt>
                <c:pt idx="8">
                  <c:v>10.09299999999996</c:v>
                </c:pt>
                <c:pt idx="9">
                  <c:v>13.38</c:v>
                </c:pt>
                <c:pt idx="10">
                  <c:v>16.67499999999995</c:v>
                </c:pt>
                <c:pt idx="11">
                  <c:v>26.46499999999997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2.867295</c:v>
                </c:pt>
                <c:pt idx="1">
                  <c:v>2.86734</c:v>
                </c:pt>
                <c:pt idx="2">
                  <c:v>2.86734</c:v>
                </c:pt>
                <c:pt idx="3">
                  <c:v>2.86737</c:v>
                </c:pt>
                <c:pt idx="4">
                  <c:v>2.86781</c:v>
                </c:pt>
                <c:pt idx="5">
                  <c:v>2.87134</c:v>
                </c:pt>
                <c:pt idx="6">
                  <c:v>2.86845</c:v>
                </c:pt>
                <c:pt idx="7">
                  <c:v>2.86744</c:v>
                </c:pt>
                <c:pt idx="8">
                  <c:v>2.867275</c:v>
                </c:pt>
                <c:pt idx="9">
                  <c:v>2.867255</c:v>
                </c:pt>
                <c:pt idx="10">
                  <c:v>2.86721</c:v>
                </c:pt>
                <c:pt idx="11">
                  <c:v>2.867205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358360"/>
        <c:axId val="2107361352"/>
      </c:scatterChart>
      <c:valAx>
        <c:axId val="210735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361352"/>
        <c:crosses val="autoZero"/>
        <c:crossBetween val="midCat"/>
      </c:valAx>
      <c:valAx>
        <c:axId val="210736135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58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-23.93600000000004</c:v>
                </c:pt>
                <c:pt idx="1">
                  <c:v>-14.00700000000001</c:v>
                </c:pt>
                <c:pt idx="2">
                  <c:v>-10.72000000000003</c:v>
                </c:pt>
                <c:pt idx="3">
                  <c:v>-7.458000000000026</c:v>
                </c:pt>
                <c:pt idx="4">
                  <c:v>-4.129999999999995</c:v>
                </c:pt>
                <c:pt idx="5">
                  <c:v>-0.174000000000035</c:v>
                </c:pt>
                <c:pt idx="6">
                  <c:v>3.781999999999982</c:v>
                </c:pt>
                <c:pt idx="7">
                  <c:v>7.06899999999996</c:v>
                </c:pt>
                <c:pt idx="8">
                  <c:v>10.34199999999998</c:v>
                </c:pt>
                <c:pt idx="9">
                  <c:v>13.62799999999999</c:v>
                </c:pt>
                <c:pt idx="10">
                  <c:v>16.90299999999996</c:v>
                </c:pt>
                <c:pt idx="11">
                  <c:v>26.71599999999995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2.867135</c:v>
                </c:pt>
                <c:pt idx="1">
                  <c:v>2.86703</c:v>
                </c:pt>
                <c:pt idx="2">
                  <c:v>2.867</c:v>
                </c:pt>
                <c:pt idx="3">
                  <c:v>2.867085</c:v>
                </c:pt>
                <c:pt idx="4">
                  <c:v>2.866815</c:v>
                </c:pt>
                <c:pt idx="5">
                  <c:v>2.86761</c:v>
                </c:pt>
                <c:pt idx="6">
                  <c:v>2.86687</c:v>
                </c:pt>
                <c:pt idx="7">
                  <c:v>2.86705</c:v>
                </c:pt>
                <c:pt idx="8">
                  <c:v>2.866775</c:v>
                </c:pt>
                <c:pt idx="9">
                  <c:v>2.867035</c:v>
                </c:pt>
                <c:pt idx="10">
                  <c:v>2.867105</c:v>
                </c:pt>
                <c:pt idx="11">
                  <c:v>2.86702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-23.93600000000004</c:v>
                </c:pt>
                <c:pt idx="1">
                  <c:v>-14.00700000000001</c:v>
                </c:pt>
                <c:pt idx="2">
                  <c:v>-10.72000000000003</c:v>
                </c:pt>
                <c:pt idx="3">
                  <c:v>-7.458000000000026</c:v>
                </c:pt>
                <c:pt idx="4">
                  <c:v>-4.129999999999995</c:v>
                </c:pt>
                <c:pt idx="5">
                  <c:v>-0.174000000000035</c:v>
                </c:pt>
                <c:pt idx="6">
                  <c:v>3.781999999999982</c:v>
                </c:pt>
                <c:pt idx="7">
                  <c:v>7.06899999999996</c:v>
                </c:pt>
                <c:pt idx="8">
                  <c:v>10.34199999999998</c:v>
                </c:pt>
                <c:pt idx="9">
                  <c:v>13.62799999999999</c:v>
                </c:pt>
                <c:pt idx="10">
                  <c:v>16.90299999999996</c:v>
                </c:pt>
                <c:pt idx="11">
                  <c:v>26.71599999999995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2.867315</c:v>
                </c:pt>
                <c:pt idx="1">
                  <c:v>2.867325</c:v>
                </c:pt>
                <c:pt idx="2">
                  <c:v>2.86725</c:v>
                </c:pt>
                <c:pt idx="3">
                  <c:v>2.86742</c:v>
                </c:pt>
                <c:pt idx="4">
                  <c:v>2.86739</c:v>
                </c:pt>
                <c:pt idx="5">
                  <c:v>2.867625</c:v>
                </c:pt>
                <c:pt idx="6">
                  <c:v>2.86735</c:v>
                </c:pt>
                <c:pt idx="7">
                  <c:v>2.86735</c:v>
                </c:pt>
                <c:pt idx="8">
                  <c:v>2.86732</c:v>
                </c:pt>
                <c:pt idx="9">
                  <c:v>2.867305</c:v>
                </c:pt>
                <c:pt idx="10">
                  <c:v>2.86735</c:v>
                </c:pt>
                <c:pt idx="11">
                  <c:v>2.86734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389496"/>
        <c:axId val="2106894056"/>
      </c:scatterChart>
      <c:valAx>
        <c:axId val="210738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894056"/>
        <c:crosses val="autoZero"/>
        <c:crossBetween val="midCat"/>
      </c:valAx>
      <c:valAx>
        <c:axId val="210689405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89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-23.93600000000004</c:v>
                </c:pt>
                <c:pt idx="1">
                  <c:v>-14.04500000000002</c:v>
                </c:pt>
                <c:pt idx="2">
                  <c:v>-10.72000000000003</c:v>
                </c:pt>
                <c:pt idx="3">
                  <c:v>-7.42900000000003</c:v>
                </c:pt>
                <c:pt idx="4">
                  <c:v>-4.156000000000006</c:v>
                </c:pt>
                <c:pt idx="5">
                  <c:v>-0.0580000000000496</c:v>
                </c:pt>
                <c:pt idx="6">
                  <c:v>4.029999999999973</c:v>
                </c:pt>
                <c:pt idx="7">
                  <c:v>7.320999999999969</c:v>
                </c:pt>
                <c:pt idx="8">
                  <c:v>10.59799999999996</c:v>
                </c:pt>
                <c:pt idx="9">
                  <c:v>13.873</c:v>
                </c:pt>
                <c:pt idx="10">
                  <c:v>17.13899999999995</c:v>
                </c:pt>
                <c:pt idx="11">
                  <c:v>26.96599999999995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2.86706</c:v>
                </c:pt>
                <c:pt idx="1">
                  <c:v>2.867105</c:v>
                </c:pt>
                <c:pt idx="2">
                  <c:v>2.86706</c:v>
                </c:pt>
                <c:pt idx="3">
                  <c:v>2.867105</c:v>
                </c:pt>
                <c:pt idx="4">
                  <c:v>2.867</c:v>
                </c:pt>
                <c:pt idx="5">
                  <c:v>2.86708</c:v>
                </c:pt>
                <c:pt idx="6">
                  <c:v>2.86703</c:v>
                </c:pt>
                <c:pt idx="7">
                  <c:v>2.867175</c:v>
                </c:pt>
                <c:pt idx="8">
                  <c:v>2.867105</c:v>
                </c:pt>
                <c:pt idx="9">
                  <c:v>2.867035</c:v>
                </c:pt>
                <c:pt idx="10">
                  <c:v>2.867085</c:v>
                </c:pt>
                <c:pt idx="11">
                  <c:v>2.867085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-23.93600000000004</c:v>
                </c:pt>
                <c:pt idx="1">
                  <c:v>-14.04500000000002</c:v>
                </c:pt>
                <c:pt idx="2">
                  <c:v>-10.72000000000003</c:v>
                </c:pt>
                <c:pt idx="3">
                  <c:v>-7.42900000000003</c:v>
                </c:pt>
                <c:pt idx="4">
                  <c:v>-4.156000000000006</c:v>
                </c:pt>
                <c:pt idx="5">
                  <c:v>-0.0580000000000496</c:v>
                </c:pt>
                <c:pt idx="6">
                  <c:v>4.029999999999973</c:v>
                </c:pt>
                <c:pt idx="7">
                  <c:v>7.320999999999969</c:v>
                </c:pt>
                <c:pt idx="8">
                  <c:v>10.59799999999996</c:v>
                </c:pt>
                <c:pt idx="9">
                  <c:v>13.873</c:v>
                </c:pt>
                <c:pt idx="10">
                  <c:v>17.13899999999995</c:v>
                </c:pt>
                <c:pt idx="11">
                  <c:v>26.96599999999995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2.86714</c:v>
                </c:pt>
                <c:pt idx="1">
                  <c:v>2.867155</c:v>
                </c:pt>
                <c:pt idx="2">
                  <c:v>2.86715</c:v>
                </c:pt>
                <c:pt idx="3">
                  <c:v>2.867295</c:v>
                </c:pt>
                <c:pt idx="4">
                  <c:v>2.86735</c:v>
                </c:pt>
                <c:pt idx="5">
                  <c:v>2.867195</c:v>
                </c:pt>
                <c:pt idx="6">
                  <c:v>2.86728</c:v>
                </c:pt>
                <c:pt idx="7">
                  <c:v>2.867295</c:v>
                </c:pt>
                <c:pt idx="8">
                  <c:v>2.867215</c:v>
                </c:pt>
                <c:pt idx="9">
                  <c:v>2.867185</c:v>
                </c:pt>
                <c:pt idx="10">
                  <c:v>2.86717</c:v>
                </c:pt>
                <c:pt idx="11">
                  <c:v>2.86722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865368"/>
        <c:axId val="2106862376"/>
      </c:scatterChart>
      <c:valAx>
        <c:axId val="210686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862376"/>
        <c:crosses val="autoZero"/>
        <c:crossBetween val="midCat"/>
      </c:valAx>
      <c:valAx>
        <c:axId val="210686237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865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Comb_rev!$O$3:$O$17</c:f>
              <c:numCache>
                <c:formatCode>General</c:formatCode>
                <c:ptCount val="15"/>
                <c:pt idx="0">
                  <c:v>-23.78399999999999</c:v>
                </c:pt>
                <c:pt idx="1">
                  <c:v>-13.82400000000001</c:v>
                </c:pt>
                <c:pt idx="2">
                  <c:v>-10.56799999999998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-0.363999999999976</c:v>
                </c:pt>
                <c:pt idx="6">
                  <c:v>3.175999999999988</c:v>
                </c:pt>
                <c:pt idx="7">
                  <c:v>6.43900000000002</c:v>
                </c:pt>
                <c:pt idx="8">
                  <c:v>9.727000000000032</c:v>
                </c:pt>
                <c:pt idx="9">
                  <c:v>13.04000000000002</c:v>
                </c:pt>
                <c:pt idx="10">
                  <c:v>16.35700000000003</c:v>
                </c:pt>
                <c:pt idx="11">
                  <c:v>26.12700000000001</c:v>
                </c:pt>
              </c:numCache>
            </c:numRef>
          </c:xVal>
          <c:yVal>
            <c:numRef>
              <c:f>Comb_rev!$F$3:$F$17</c:f>
              <c:numCache>
                <c:formatCode>General</c:formatCode>
                <c:ptCount val="15"/>
                <c:pt idx="0">
                  <c:v>2.867075</c:v>
                </c:pt>
                <c:pt idx="1">
                  <c:v>2.8671</c:v>
                </c:pt>
                <c:pt idx="2">
                  <c:v>2.867015</c:v>
                </c:pt>
                <c:pt idx="3">
                  <c:v>2.868155</c:v>
                </c:pt>
                <c:pt idx="4">
                  <c:v>2.87132</c:v>
                </c:pt>
                <c:pt idx="5">
                  <c:v>2.87137</c:v>
                </c:pt>
                <c:pt idx="6">
                  <c:v>2.87172</c:v>
                </c:pt>
                <c:pt idx="7">
                  <c:v>2.87036</c:v>
                </c:pt>
                <c:pt idx="8">
                  <c:v>2.867505</c:v>
                </c:pt>
                <c:pt idx="9">
                  <c:v>2.867125</c:v>
                </c:pt>
                <c:pt idx="10">
                  <c:v>2.86712</c:v>
                </c:pt>
                <c:pt idx="11">
                  <c:v>2.867005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Comb_rev!$O$3:$O$17</c:f>
              <c:numCache>
                <c:formatCode>General</c:formatCode>
                <c:ptCount val="15"/>
                <c:pt idx="0">
                  <c:v>-23.78399999999999</c:v>
                </c:pt>
                <c:pt idx="1">
                  <c:v>-13.82400000000001</c:v>
                </c:pt>
                <c:pt idx="2">
                  <c:v>-10.56799999999998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-0.363999999999976</c:v>
                </c:pt>
                <c:pt idx="6">
                  <c:v>3.175999999999988</c:v>
                </c:pt>
                <c:pt idx="7">
                  <c:v>6.43900000000002</c:v>
                </c:pt>
                <c:pt idx="8">
                  <c:v>9.727000000000032</c:v>
                </c:pt>
                <c:pt idx="9">
                  <c:v>13.04000000000002</c:v>
                </c:pt>
                <c:pt idx="10">
                  <c:v>16.35700000000003</c:v>
                </c:pt>
                <c:pt idx="11">
                  <c:v>26.12700000000001</c:v>
                </c:pt>
              </c:numCache>
            </c:numRef>
          </c:xVal>
          <c:yVal>
            <c:numRef>
              <c:f>Comb_rev!$J$3:$J$17</c:f>
              <c:numCache>
                <c:formatCode>General</c:formatCode>
                <c:ptCount val="15"/>
                <c:pt idx="0">
                  <c:v>2.86708</c:v>
                </c:pt>
                <c:pt idx="1">
                  <c:v>2.86733</c:v>
                </c:pt>
                <c:pt idx="2">
                  <c:v>2.867085</c:v>
                </c:pt>
                <c:pt idx="3">
                  <c:v>2.86822</c:v>
                </c:pt>
                <c:pt idx="4">
                  <c:v>2.87152</c:v>
                </c:pt>
                <c:pt idx="5">
                  <c:v>2.871155</c:v>
                </c:pt>
                <c:pt idx="6">
                  <c:v>2.87249</c:v>
                </c:pt>
                <c:pt idx="7">
                  <c:v>2.87131</c:v>
                </c:pt>
                <c:pt idx="8">
                  <c:v>2.86805</c:v>
                </c:pt>
                <c:pt idx="9">
                  <c:v>2.86714</c:v>
                </c:pt>
                <c:pt idx="10">
                  <c:v>2.86665</c:v>
                </c:pt>
                <c:pt idx="11">
                  <c:v>2.86716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787016"/>
        <c:axId val="2106784024"/>
      </c:scatterChart>
      <c:valAx>
        <c:axId val="2106787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784024"/>
        <c:crosses val="autoZero"/>
        <c:crossBetween val="midCat"/>
      </c:valAx>
      <c:valAx>
        <c:axId val="210678402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787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Comb_rev!$O$21:$O$35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-13.82499999999999</c:v>
                </c:pt>
                <c:pt idx="2">
                  <c:v>-10.56900000000002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-0.253999999999962</c:v>
                </c:pt>
                <c:pt idx="6">
                  <c:v>3.425999999999988</c:v>
                </c:pt>
                <c:pt idx="7">
                  <c:v>6.698000000000036</c:v>
                </c:pt>
                <c:pt idx="8">
                  <c:v>9.980000000000018</c:v>
                </c:pt>
                <c:pt idx="9">
                  <c:v>13.279</c:v>
                </c:pt>
                <c:pt idx="10">
                  <c:v>16.589</c:v>
                </c:pt>
                <c:pt idx="11">
                  <c:v>26.36400000000003</c:v>
                </c:pt>
              </c:numCache>
            </c:numRef>
          </c:xVal>
          <c:yVal>
            <c:numRef>
              <c:f>Comb_rev!$F$21:$F$35</c:f>
              <c:numCache>
                <c:formatCode>General</c:formatCode>
                <c:ptCount val="15"/>
                <c:pt idx="0">
                  <c:v>2.86698</c:v>
                </c:pt>
                <c:pt idx="1">
                  <c:v>2.86689</c:v>
                </c:pt>
                <c:pt idx="2">
                  <c:v>2.86704</c:v>
                </c:pt>
                <c:pt idx="3">
                  <c:v>2.86708</c:v>
                </c:pt>
                <c:pt idx="4">
                  <c:v>2.86897</c:v>
                </c:pt>
                <c:pt idx="5">
                  <c:v>2.87107</c:v>
                </c:pt>
                <c:pt idx="6">
                  <c:v>2.86981</c:v>
                </c:pt>
                <c:pt idx="7">
                  <c:v>2.86711</c:v>
                </c:pt>
                <c:pt idx="8">
                  <c:v>2.86692</c:v>
                </c:pt>
                <c:pt idx="9">
                  <c:v>2.86693</c:v>
                </c:pt>
                <c:pt idx="10">
                  <c:v>2.8669</c:v>
                </c:pt>
                <c:pt idx="11">
                  <c:v>2.86691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Comb_rev!$O$21:$O$35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-13.82499999999999</c:v>
                </c:pt>
                <c:pt idx="2">
                  <c:v>-10.56900000000002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-0.253999999999962</c:v>
                </c:pt>
                <c:pt idx="6">
                  <c:v>3.425999999999988</c:v>
                </c:pt>
                <c:pt idx="7">
                  <c:v>6.698000000000036</c:v>
                </c:pt>
                <c:pt idx="8">
                  <c:v>9.980000000000018</c:v>
                </c:pt>
                <c:pt idx="9">
                  <c:v>13.279</c:v>
                </c:pt>
                <c:pt idx="10">
                  <c:v>16.589</c:v>
                </c:pt>
                <c:pt idx="11">
                  <c:v>26.36400000000003</c:v>
                </c:pt>
              </c:numCache>
            </c:numRef>
          </c:xVal>
          <c:yVal>
            <c:numRef>
              <c:f>Comb_rev!$J$21:$J$35</c:f>
              <c:numCache>
                <c:formatCode>General</c:formatCode>
                <c:ptCount val="15"/>
                <c:pt idx="0">
                  <c:v>2.86734</c:v>
                </c:pt>
                <c:pt idx="1">
                  <c:v>2.86733</c:v>
                </c:pt>
                <c:pt idx="2">
                  <c:v>2.86718</c:v>
                </c:pt>
                <c:pt idx="3">
                  <c:v>2.8675</c:v>
                </c:pt>
                <c:pt idx="4">
                  <c:v>2.86924</c:v>
                </c:pt>
                <c:pt idx="5">
                  <c:v>2.87164</c:v>
                </c:pt>
                <c:pt idx="6">
                  <c:v>2.92474</c:v>
                </c:pt>
                <c:pt idx="7">
                  <c:v>2.86728</c:v>
                </c:pt>
                <c:pt idx="8">
                  <c:v>2.86753</c:v>
                </c:pt>
                <c:pt idx="9">
                  <c:v>2.86729</c:v>
                </c:pt>
                <c:pt idx="10">
                  <c:v>2.86729</c:v>
                </c:pt>
                <c:pt idx="11">
                  <c:v>2.86728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754488"/>
        <c:axId val="2106751496"/>
      </c:scatterChart>
      <c:valAx>
        <c:axId val="210675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751496"/>
        <c:crosses val="autoZero"/>
        <c:crossBetween val="midCat"/>
      </c:valAx>
      <c:valAx>
        <c:axId val="210675149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754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5" Type="http://schemas.openxmlformats.org/officeDocument/2006/relationships/chart" Target="../charts/chart17.xml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254000</xdr:colOff>
      <xdr:row>360</xdr:row>
      <xdr:rowOff>116840</xdr:rowOff>
    </xdr:from>
    <xdr:to>
      <xdr:col>32</xdr:col>
      <xdr:colOff>0</xdr:colOff>
      <xdr:row>405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284480</xdr:colOff>
      <xdr:row>421</xdr:row>
      <xdr:rowOff>35560</xdr:rowOff>
    </xdr:from>
    <xdr:to>
      <xdr:col>29</xdr:col>
      <xdr:colOff>650240</xdr:colOff>
      <xdr:row>466</xdr:row>
      <xdr:rowOff>162560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0</xdr:rowOff>
    </xdr:from>
    <xdr:to>
      <xdr:col>22</xdr:col>
      <xdr:colOff>533400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19</xdr:row>
      <xdr:rowOff>0</xdr:rowOff>
    </xdr:from>
    <xdr:to>
      <xdr:col>22</xdr:col>
      <xdr:colOff>533400</xdr:colOff>
      <xdr:row>34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22</xdr:col>
      <xdr:colOff>533400</xdr:colOff>
      <xdr:row>52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55</xdr:row>
      <xdr:rowOff>0</xdr:rowOff>
    </xdr:from>
    <xdr:to>
      <xdr:col>22</xdr:col>
      <xdr:colOff>533400</xdr:colOff>
      <xdr:row>70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73</xdr:row>
      <xdr:rowOff>0</xdr:rowOff>
    </xdr:from>
    <xdr:to>
      <xdr:col>22</xdr:col>
      <xdr:colOff>533400</xdr:colOff>
      <xdr:row>88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81280</xdr:colOff>
      <xdr:row>14</xdr:row>
      <xdr:rowOff>10160</xdr:rowOff>
    </xdr:from>
    <xdr:to>
      <xdr:col>45</xdr:col>
      <xdr:colOff>614680</xdr:colOff>
      <xdr:row>31</xdr:row>
      <xdr:rowOff>86360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27</xdr:row>
      <xdr:rowOff>0</xdr:rowOff>
    </xdr:from>
    <xdr:to>
      <xdr:col>38</xdr:col>
      <xdr:colOff>533400</xdr:colOff>
      <xdr:row>42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41</xdr:row>
      <xdr:rowOff>0</xdr:rowOff>
    </xdr:from>
    <xdr:to>
      <xdr:col>45</xdr:col>
      <xdr:colOff>533400</xdr:colOff>
      <xdr:row>58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53</xdr:row>
      <xdr:rowOff>0</xdr:rowOff>
    </xdr:from>
    <xdr:to>
      <xdr:col>38</xdr:col>
      <xdr:colOff>533400</xdr:colOff>
      <xdr:row>68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5"/>
  <sheetViews>
    <sheetView zoomScale="125" zoomScaleNormal="125" zoomScalePageLayoutView="125" workbookViewId="0">
      <pane ySplit="1" topLeftCell="A354" activePane="bottomLeft" state="frozen"/>
      <selection pane="bottomLeft" activeCell="A376" sqref="A376:XFD376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1" max="11" width="8.83203125" customWidth="1"/>
    <col min="12" max="12" width="10.83203125" bestFit="1" customWidth="1"/>
    <col min="13" max="13" width="6.6640625" customWidth="1"/>
    <col min="14" max="14" width="8.83203125" style="16"/>
  </cols>
  <sheetData>
    <row r="1" spans="1:14" s="1" customFormat="1">
      <c r="A1" s="1" t="s">
        <v>66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  <c r="I1" s="5" t="s">
        <v>4</v>
      </c>
      <c r="J1" s="1" t="s">
        <v>3</v>
      </c>
      <c r="K1" s="5" t="s">
        <v>5</v>
      </c>
      <c r="L1" s="1" t="s">
        <v>10</v>
      </c>
      <c r="M1" s="1" t="s">
        <v>20</v>
      </c>
      <c r="N1" s="14" t="s">
        <v>87</v>
      </c>
    </row>
    <row r="2" spans="1:14" s="1" customFormat="1" ht="15" customHeight="1">
      <c r="A2" s="6">
        <v>197621</v>
      </c>
      <c r="B2" s="6" t="s">
        <v>67</v>
      </c>
      <c r="C2" s="6" t="s">
        <v>68</v>
      </c>
      <c r="D2" s="6">
        <v>999</v>
      </c>
      <c r="E2" s="6">
        <v>999</v>
      </c>
      <c r="F2" s="6">
        <v>999</v>
      </c>
      <c r="G2" s="6">
        <v>999</v>
      </c>
      <c r="H2" s="6">
        <v>2.86707</v>
      </c>
      <c r="I2" s="7">
        <v>5.3999999999999998E-5</v>
      </c>
      <c r="J2" s="6">
        <v>2.8673299999999999</v>
      </c>
      <c r="K2" s="7">
        <v>6.7999999999999999E-5</v>
      </c>
      <c r="L2" s="6">
        <v>4</v>
      </c>
      <c r="M2" s="6"/>
      <c r="N2" s="14"/>
    </row>
    <row r="3" spans="1:14" s="2" customFormat="1">
      <c r="A3">
        <v>197622</v>
      </c>
      <c r="B3" t="s">
        <v>67</v>
      </c>
      <c r="C3" t="s">
        <v>68</v>
      </c>
      <c r="D3">
        <v>26.64</v>
      </c>
      <c r="E3">
        <v>34.790999999999997</v>
      </c>
      <c r="F3">
        <v>425.86700000000002</v>
      </c>
      <c r="G3">
        <v>44.996299999999998</v>
      </c>
      <c r="H3">
        <v>2.86713</v>
      </c>
      <c r="I3" s="3">
        <v>5.5000000000000002E-5</v>
      </c>
      <c r="J3">
        <v>2.86734</v>
      </c>
      <c r="K3" s="3">
        <v>6.4999999999999994E-5</v>
      </c>
      <c r="L3">
        <v>4.01</v>
      </c>
      <c r="M3"/>
      <c r="N3" s="15"/>
    </row>
    <row r="4" spans="1:14" s="2" customFormat="1">
      <c r="A4">
        <v>197623</v>
      </c>
      <c r="B4" t="s">
        <v>67</v>
      </c>
      <c r="C4" t="s">
        <v>68</v>
      </c>
      <c r="D4">
        <v>26.64</v>
      </c>
      <c r="E4">
        <v>37.287999999999997</v>
      </c>
      <c r="F4">
        <v>425.86599999999999</v>
      </c>
      <c r="G4">
        <v>44.995899999999999</v>
      </c>
      <c r="H4">
        <v>2.8670399999999998</v>
      </c>
      <c r="I4" s="3">
        <v>5.5999999999999999E-5</v>
      </c>
      <c r="J4">
        <v>2.8672599999999999</v>
      </c>
      <c r="K4" s="3">
        <v>7.3999999999999996E-5</v>
      </c>
      <c r="L4">
        <v>4.01</v>
      </c>
      <c r="M4"/>
      <c r="N4" s="15"/>
    </row>
    <row r="5" spans="1:14" s="2" customFormat="1">
      <c r="A5">
        <v>197624</v>
      </c>
      <c r="B5" t="s">
        <v>67</v>
      </c>
      <c r="C5" t="s">
        <v>68</v>
      </c>
      <c r="D5">
        <v>26.64</v>
      </c>
      <c r="E5">
        <v>39.79</v>
      </c>
      <c r="F5">
        <v>425.86599999999999</v>
      </c>
      <c r="G5">
        <v>44.995699999999999</v>
      </c>
      <c r="H5">
        <v>2.8670399999999998</v>
      </c>
      <c r="I5" s="3">
        <v>7.2999999999999999E-5</v>
      </c>
      <c r="J5">
        <v>2.8670499999999999</v>
      </c>
      <c r="K5" s="3">
        <v>6.0000000000000002E-5</v>
      </c>
      <c r="L5">
        <v>4.01</v>
      </c>
      <c r="M5"/>
      <c r="N5" s="15"/>
    </row>
    <row r="6" spans="1:14" s="2" customFormat="1">
      <c r="A6">
        <v>197625</v>
      </c>
      <c r="B6" t="s">
        <v>67</v>
      </c>
      <c r="C6" t="s">
        <v>68</v>
      </c>
      <c r="D6">
        <v>26.638999999999999</v>
      </c>
      <c r="E6">
        <v>29.782</v>
      </c>
      <c r="F6">
        <v>435.75900000000001</v>
      </c>
      <c r="G6">
        <v>44.995699999999999</v>
      </c>
      <c r="H6">
        <v>2.8670300000000002</v>
      </c>
      <c r="I6" s="3">
        <v>8.2999999999999998E-5</v>
      </c>
      <c r="J6">
        <v>2.86714</v>
      </c>
      <c r="K6" s="3">
        <v>6.7000000000000002E-5</v>
      </c>
      <c r="L6">
        <v>4.01</v>
      </c>
      <c r="M6"/>
      <c r="N6" s="15"/>
    </row>
    <row r="7" spans="1:14" s="2" customFormat="1">
      <c r="A7">
        <v>197626</v>
      </c>
      <c r="B7" t="s">
        <v>67</v>
      </c>
      <c r="C7" t="s">
        <v>68</v>
      </c>
      <c r="D7">
        <v>26.638999999999999</v>
      </c>
      <c r="E7">
        <v>32.2926</v>
      </c>
      <c r="F7">
        <v>435.79300000000001</v>
      </c>
      <c r="G7">
        <v>44.995699999999999</v>
      </c>
      <c r="H7">
        <v>2.8670599999999999</v>
      </c>
      <c r="I7" s="3">
        <v>6.0000000000000002E-5</v>
      </c>
      <c r="J7">
        <v>2.86734</v>
      </c>
      <c r="K7" s="3">
        <v>6.8999999999999997E-5</v>
      </c>
      <c r="L7">
        <v>4</v>
      </c>
      <c r="M7"/>
      <c r="N7" s="15"/>
    </row>
    <row r="8" spans="1:14" s="2" customFormat="1">
      <c r="A8">
        <v>197627</v>
      </c>
      <c r="B8" t="s">
        <v>67</v>
      </c>
      <c r="C8" t="s">
        <v>68</v>
      </c>
      <c r="D8">
        <v>26.638999999999999</v>
      </c>
      <c r="E8">
        <v>34.793999999999997</v>
      </c>
      <c r="F8">
        <v>435.82900000000001</v>
      </c>
      <c r="G8">
        <v>44.9955</v>
      </c>
      <c r="H8">
        <v>2.8670300000000002</v>
      </c>
      <c r="I8" s="3">
        <v>7.2000000000000002E-5</v>
      </c>
      <c r="J8">
        <v>2.8672</v>
      </c>
      <c r="K8" s="3">
        <v>7.2000000000000002E-5</v>
      </c>
      <c r="L8">
        <v>4.01</v>
      </c>
      <c r="M8"/>
      <c r="N8" s="15"/>
    </row>
    <row r="9" spans="1:14" s="2" customFormat="1">
      <c r="A9">
        <v>197628</v>
      </c>
      <c r="B9" t="s">
        <v>67</v>
      </c>
      <c r="C9" t="s">
        <v>68</v>
      </c>
      <c r="D9">
        <v>26.638999999999999</v>
      </c>
      <c r="E9">
        <v>37.286000000000001</v>
      </c>
      <c r="F9">
        <v>435.86500000000001</v>
      </c>
      <c r="G9">
        <v>44.9955</v>
      </c>
      <c r="H9">
        <v>2.8670300000000002</v>
      </c>
      <c r="I9" s="3">
        <v>6.0999999999999999E-5</v>
      </c>
      <c r="J9">
        <v>2.8672200000000001</v>
      </c>
      <c r="K9" s="3">
        <v>7.1000000000000005E-5</v>
      </c>
      <c r="L9">
        <v>4.0199999999999996</v>
      </c>
      <c r="M9"/>
      <c r="N9" s="15"/>
    </row>
    <row r="10" spans="1:14" s="2" customFormat="1">
      <c r="A10">
        <v>197629</v>
      </c>
      <c r="B10" t="s">
        <v>69</v>
      </c>
      <c r="C10" t="s">
        <v>68</v>
      </c>
      <c r="D10">
        <v>26.638999999999999</v>
      </c>
      <c r="E10">
        <v>39.789499999999997</v>
      </c>
      <c r="F10">
        <v>435.90100000000001</v>
      </c>
      <c r="G10">
        <v>44.995399999999997</v>
      </c>
      <c r="H10">
        <v>2.8669899999999999</v>
      </c>
      <c r="I10" s="3">
        <v>6.9999999999999994E-5</v>
      </c>
      <c r="J10">
        <v>2.8671600000000002</v>
      </c>
      <c r="K10" s="3">
        <v>6.0999999999999999E-5</v>
      </c>
      <c r="L10">
        <v>4.01</v>
      </c>
      <c r="M10"/>
      <c r="N10" s="15"/>
    </row>
    <row r="11" spans="1:14" s="2" customFormat="1">
      <c r="A11">
        <v>197630</v>
      </c>
      <c r="B11" t="s">
        <v>69</v>
      </c>
      <c r="C11" t="s">
        <v>68</v>
      </c>
      <c r="D11">
        <v>26.638999999999999</v>
      </c>
      <c r="E11">
        <v>29.766999999999999</v>
      </c>
      <c r="F11">
        <v>439.053</v>
      </c>
      <c r="G11">
        <v>44.9953</v>
      </c>
      <c r="H11">
        <v>2.8670499999999999</v>
      </c>
      <c r="I11" s="3">
        <v>6.8999999999999997E-5</v>
      </c>
      <c r="J11">
        <v>2.8671000000000002</v>
      </c>
      <c r="K11" s="3">
        <v>7.8999999999999996E-5</v>
      </c>
      <c r="L11">
        <v>4.01</v>
      </c>
      <c r="M11"/>
      <c r="N11" s="15"/>
    </row>
    <row r="12" spans="1:14" s="2" customFormat="1">
      <c r="A12">
        <v>197631</v>
      </c>
      <c r="B12" t="s">
        <v>69</v>
      </c>
      <c r="C12" t="s">
        <v>68</v>
      </c>
      <c r="D12">
        <v>26.638999999999999</v>
      </c>
      <c r="E12">
        <v>32.281999999999996</v>
      </c>
      <c r="F12">
        <v>439.09100000000001</v>
      </c>
      <c r="G12">
        <v>44.9953</v>
      </c>
      <c r="H12">
        <v>2.8670900000000001</v>
      </c>
      <c r="I12" s="3">
        <v>6.4999999999999994E-5</v>
      </c>
      <c r="J12">
        <v>2.86741</v>
      </c>
      <c r="K12" s="3">
        <v>7.6000000000000004E-5</v>
      </c>
      <c r="L12">
        <v>4.0199999999999996</v>
      </c>
      <c r="M12"/>
      <c r="N12" s="15"/>
    </row>
    <row r="13" spans="1:14" s="2" customFormat="1">
      <c r="A13">
        <v>197632</v>
      </c>
      <c r="B13" t="s">
        <v>69</v>
      </c>
      <c r="C13" t="s">
        <v>68</v>
      </c>
      <c r="D13">
        <v>26.638999999999999</v>
      </c>
      <c r="E13">
        <v>34.770000000000003</v>
      </c>
      <c r="F13">
        <v>439.12599999999998</v>
      </c>
      <c r="G13">
        <v>44.9953</v>
      </c>
      <c r="H13">
        <v>2.8671000000000002</v>
      </c>
      <c r="I13" s="3">
        <v>6.0999999999999999E-5</v>
      </c>
      <c r="J13">
        <v>2.8673199999999999</v>
      </c>
      <c r="K13" s="3">
        <v>7.2999999999999999E-5</v>
      </c>
      <c r="L13">
        <v>4</v>
      </c>
      <c r="M13"/>
      <c r="N13" s="15"/>
    </row>
    <row r="14" spans="1:14" s="2" customFormat="1">
      <c r="A14">
        <v>197633</v>
      </c>
      <c r="B14" t="s">
        <v>69</v>
      </c>
      <c r="C14" t="s">
        <v>68</v>
      </c>
      <c r="D14">
        <v>26.638999999999999</v>
      </c>
      <c r="E14">
        <v>37.268000000000001</v>
      </c>
      <c r="F14">
        <v>439.16500000000002</v>
      </c>
      <c r="G14">
        <v>44.9953</v>
      </c>
      <c r="H14">
        <v>2.8670100000000001</v>
      </c>
      <c r="I14" s="3">
        <v>7.3999999999999996E-5</v>
      </c>
      <c r="J14">
        <v>2.86721</v>
      </c>
      <c r="K14" s="3">
        <v>6.9999999999999994E-5</v>
      </c>
      <c r="L14">
        <v>4.01</v>
      </c>
      <c r="M14"/>
      <c r="N14" s="15"/>
    </row>
    <row r="15" spans="1:14" s="2" customFormat="1">
      <c r="A15">
        <v>197634</v>
      </c>
      <c r="B15" t="s">
        <v>69</v>
      </c>
      <c r="C15" t="s">
        <v>68</v>
      </c>
      <c r="D15">
        <v>26.638999999999999</v>
      </c>
      <c r="E15">
        <v>39.771999999999998</v>
      </c>
      <c r="F15">
        <v>439.2</v>
      </c>
      <c r="G15">
        <v>44.9953</v>
      </c>
      <c r="H15">
        <v>2.8669099999999998</v>
      </c>
      <c r="I15" s="3">
        <v>6.3999999999999997E-5</v>
      </c>
      <c r="J15">
        <v>2.8670300000000002</v>
      </c>
      <c r="K15" s="3">
        <v>7.3999999999999996E-5</v>
      </c>
      <c r="L15">
        <v>4</v>
      </c>
      <c r="M15"/>
      <c r="N15" s="15"/>
    </row>
    <row r="16" spans="1:14" s="2" customFormat="1">
      <c r="A16">
        <v>197635</v>
      </c>
      <c r="B16" t="s">
        <v>69</v>
      </c>
      <c r="C16" t="s">
        <v>68</v>
      </c>
      <c r="D16">
        <v>26.638999999999999</v>
      </c>
      <c r="E16">
        <v>29.78</v>
      </c>
      <c r="F16">
        <v>442.32100000000003</v>
      </c>
      <c r="G16">
        <v>44.9953</v>
      </c>
      <c r="H16">
        <v>2.8682699999999999</v>
      </c>
      <c r="I16" s="3">
        <v>9.2999999999999997E-5</v>
      </c>
      <c r="J16">
        <v>2.86795</v>
      </c>
      <c r="K16" s="3">
        <v>9.7E-5</v>
      </c>
      <c r="L16">
        <v>4.01</v>
      </c>
      <c r="M16"/>
      <c r="N16" s="15"/>
    </row>
    <row r="17" spans="1:14" s="2" customFormat="1">
      <c r="A17">
        <v>197636</v>
      </c>
      <c r="B17" t="s">
        <v>69</v>
      </c>
      <c r="C17" t="s">
        <v>68</v>
      </c>
      <c r="D17">
        <v>26.638999999999999</v>
      </c>
      <c r="E17">
        <v>32.276000000000003</v>
      </c>
      <c r="F17">
        <v>442.36700000000002</v>
      </c>
      <c r="G17">
        <v>44.9953</v>
      </c>
      <c r="H17">
        <v>2.8669500000000001</v>
      </c>
      <c r="I17" s="3">
        <v>6.8999999999999997E-5</v>
      </c>
      <c r="J17">
        <v>2.8674200000000001</v>
      </c>
      <c r="K17" s="3">
        <v>8.7999999999999998E-5</v>
      </c>
      <c r="L17">
        <v>4</v>
      </c>
      <c r="M17"/>
      <c r="N17" s="15"/>
    </row>
    <row r="18" spans="1:14" s="2" customFormat="1">
      <c r="A18">
        <v>197637</v>
      </c>
      <c r="B18" t="s">
        <v>69</v>
      </c>
      <c r="C18" t="s">
        <v>68</v>
      </c>
      <c r="D18">
        <v>26.638999999999999</v>
      </c>
      <c r="E18">
        <v>34.770000000000003</v>
      </c>
      <c r="F18">
        <v>442.40600000000001</v>
      </c>
      <c r="G18">
        <v>44.9953</v>
      </c>
      <c r="H18">
        <v>2.8666499999999999</v>
      </c>
      <c r="I18" s="3">
        <v>6.0999999999999999E-5</v>
      </c>
      <c r="J18">
        <v>2.8673700000000002</v>
      </c>
      <c r="K18" s="3">
        <v>6.8999999999999997E-5</v>
      </c>
      <c r="L18">
        <v>4.01</v>
      </c>
      <c r="M18"/>
      <c r="N18" s="15"/>
    </row>
    <row r="19" spans="1:14" s="2" customFormat="1">
      <c r="A19">
        <v>197638</v>
      </c>
      <c r="B19" t="s">
        <v>69</v>
      </c>
      <c r="C19" t="s">
        <v>68</v>
      </c>
      <c r="D19">
        <v>26.638999999999999</v>
      </c>
      <c r="E19">
        <v>37.271000000000001</v>
      </c>
      <c r="F19">
        <v>442.452</v>
      </c>
      <c r="G19">
        <v>44.9953</v>
      </c>
      <c r="H19">
        <v>2.8671099999999998</v>
      </c>
      <c r="I19" s="3">
        <v>6.3999999999999997E-5</v>
      </c>
      <c r="J19">
        <v>2.8672200000000001</v>
      </c>
      <c r="K19" s="3">
        <v>7.2999999999999999E-5</v>
      </c>
      <c r="L19">
        <v>4</v>
      </c>
      <c r="M19"/>
      <c r="N19" s="15"/>
    </row>
    <row r="20" spans="1:14" s="2" customFormat="1">
      <c r="A20">
        <v>197639</v>
      </c>
      <c r="B20" t="s">
        <v>69</v>
      </c>
      <c r="C20" t="s">
        <v>68</v>
      </c>
      <c r="D20">
        <v>26.638999999999999</v>
      </c>
      <c r="E20">
        <v>39.773800000000001</v>
      </c>
      <c r="F20">
        <v>442.49099999999999</v>
      </c>
      <c r="G20">
        <v>44.995199999999997</v>
      </c>
      <c r="H20">
        <v>2.8672200000000001</v>
      </c>
      <c r="I20" s="3">
        <v>7.7000000000000001E-5</v>
      </c>
      <c r="J20">
        <v>2.86707</v>
      </c>
      <c r="K20" s="3">
        <v>6.7999999999999999E-5</v>
      </c>
      <c r="L20">
        <v>4</v>
      </c>
      <c r="M20"/>
      <c r="N20" s="15"/>
    </row>
    <row r="21" spans="1:14" s="2" customFormat="1">
      <c r="A21">
        <v>197640</v>
      </c>
      <c r="B21" t="s">
        <v>69</v>
      </c>
      <c r="C21" t="s">
        <v>68</v>
      </c>
      <c r="D21">
        <v>26.638000000000002</v>
      </c>
      <c r="E21">
        <v>29.786999999999999</v>
      </c>
      <c r="F21">
        <v>445.62599999999998</v>
      </c>
      <c r="G21">
        <v>44.995100000000001</v>
      </c>
      <c r="H21">
        <v>2.8708100000000001</v>
      </c>
      <c r="I21" s="3">
        <v>1.18E-4</v>
      </c>
      <c r="J21">
        <v>2.87161</v>
      </c>
      <c r="K21" s="3">
        <v>1.3999999999999999E-4</v>
      </c>
      <c r="L21">
        <v>4.0199999999999996</v>
      </c>
      <c r="M21"/>
      <c r="N21" s="15"/>
    </row>
    <row r="22" spans="1:14" s="2" customFormat="1">
      <c r="A22">
        <v>197641</v>
      </c>
      <c r="B22" t="s">
        <v>69</v>
      </c>
      <c r="C22" t="s">
        <v>68</v>
      </c>
      <c r="D22">
        <v>26.638000000000002</v>
      </c>
      <c r="E22">
        <v>32.296999999999997</v>
      </c>
      <c r="F22">
        <v>445.66500000000002</v>
      </c>
      <c r="G22">
        <v>44.995100000000001</v>
      </c>
      <c r="H22">
        <v>2.8689499999999999</v>
      </c>
      <c r="I22" s="3">
        <v>1.0399999999999999E-4</v>
      </c>
      <c r="J22">
        <v>2.8691599999999999</v>
      </c>
      <c r="K22" s="3">
        <v>1.22E-4</v>
      </c>
      <c r="L22">
        <v>4.01</v>
      </c>
      <c r="M22"/>
      <c r="N22" s="15"/>
    </row>
    <row r="23" spans="1:14" s="2" customFormat="1">
      <c r="A23">
        <v>197642</v>
      </c>
      <c r="B23" t="s">
        <v>69</v>
      </c>
      <c r="C23" t="s">
        <v>68</v>
      </c>
      <c r="D23">
        <v>26.638000000000002</v>
      </c>
      <c r="E23">
        <v>34.795000000000002</v>
      </c>
      <c r="F23">
        <v>445.70699999999999</v>
      </c>
      <c r="G23">
        <v>44.995100000000001</v>
      </c>
      <c r="H23">
        <v>2.86727</v>
      </c>
      <c r="I23" s="3">
        <v>6.6000000000000005E-5</v>
      </c>
      <c r="J23">
        <v>2.8677800000000002</v>
      </c>
      <c r="K23" s="3">
        <v>8.3999999999999995E-5</v>
      </c>
      <c r="L23">
        <v>4</v>
      </c>
      <c r="M23"/>
      <c r="N23" s="15"/>
    </row>
    <row r="24" spans="1:14" s="2" customFormat="1">
      <c r="A24">
        <v>197643</v>
      </c>
      <c r="B24" t="s">
        <v>69</v>
      </c>
      <c r="C24" t="s">
        <v>68</v>
      </c>
      <c r="D24">
        <v>26.638000000000002</v>
      </c>
      <c r="E24">
        <v>37.287999999999997</v>
      </c>
      <c r="F24">
        <v>445.745</v>
      </c>
      <c r="G24">
        <v>44.995100000000001</v>
      </c>
      <c r="H24">
        <v>2.86694</v>
      </c>
      <c r="I24" s="3">
        <v>5.3999999999999998E-5</v>
      </c>
      <c r="J24">
        <v>2.8673299999999999</v>
      </c>
      <c r="K24" s="3">
        <v>7.6000000000000004E-5</v>
      </c>
      <c r="L24">
        <v>4.01</v>
      </c>
      <c r="M24"/>
      <c r="N24" s="15"/>
    </row>
    <row r="25" spans="1:14" s="2" customFormat="1">
      <c r="A25">
        <v>197644</v>
      </c>
      <c r="B25" t="s">
        <v>69</v>
      </c>
      <c r="C25" t="s">
        <v>68</v>
      </c>
      <c r="D25">
        <v>26.638000000000002</v>
      </c>
      <c r="E25">
        <v>39.788899999999998</v>
      </c>
      <c r="F25">
        <v>445.78899999999999</v>
      </c>
      <c r="G25">
        <v>44.995100000000001</v>
      </c>
      <c r="H25">
        <v>2.8669899999999999</v>
      </c>
      <c r="I25" s="3">
        <v>6.2000000000000003E-5</v>
      </c>
      <c r="J25">
        <v>2.8671899999999999</v>
      </c>
      <c r="K25" s="3">
        <v>6.6000000000000005E-5</v>
      </c>
      <c r="L25">
        <v>4</v>
      </c>
      <c r="M25"/>
      <c r="N25" s="15"/>
    </row>
    <row r="26" spans="1:14" s="2" customFormat="1">
      <c r="A26">
        <v>197645</v>
      </c>
      <c r="B26" t="s">
        <v>69</v>
      </c>
      <c r="C26" t="s">
        <v>68</v>
      </c>
      <c r="D26">
        <v>26.638000000000002</v>
      </c>
      <c r="E26">
        <v>29.814</v>
      </c>
      <c r="F26">
        <v>449.226</v>
      </c>
      <c r="G26">
        <v>44.995100000000001</v>
      </c>
      <c r="H26">
        <v>2.871</v>
      </c>
      <c r="I26" s="3">
        <v>1.37E-4</v>
      </c>
      <c r="J26">
        <v>2.8710800000000001</v>
      </c>
      <c r="K26" s="3">
        <v>1.3999999999999999E-4</v>
      </c>
      <c r="L26">
        <v>4.01</v>
      </c>
      <c r="M26"/>
      <c r="N26" s="15"/>
    </row>
    <row r="27" spans="1:14" s="2" customFormat="1">
      <c r="A27">
        <v>197646</v>
      </c>
      <c r="B27" t="s">
        <v>69</v>
      </c>
      <c r="C27" t="s">
        <v>68</v>
      </c>
      <c r="D27">
        <v>26.638000000000002</v>
      </c>
      <c r="E27">
        <v>32.317</v>
      </c>
      <c r="F27">
        <v>449.35700000000003</v>
      </c>
      <c r="G27">
        <v>44.995100000000001</v>
      </c>
      <c r="H27">
        <v>2.8713600000000001</v>
      </c>
      <c r="I27" s="3">
        <v>1.5100000000000001E-4</v>
      </c>
      <c r="J27">
        <v>2.8717000000000001</v>
      </c>
      <c r="K27" s="3">
        <v>1.6699999999999999E-4</v>
      </c>
      <c r="L27">
        <v>4.0199999999999996</v>
      </c>
      <c r="M27"/>
      <c r="N27" s="15"/>
    </row>
    <row r="28" spans="1:14" s="2" customFormat="1">
      <c r="A28">
        <v>197647</v>
      </c>
      <c r="B28" t="s">
        <v>69</v>
      </c>
      <c r="C28" t="s">
        <v>68</v>
      </c>
      <c r="D28">
        <v>26.638000000000002</v>
      </c>
      <c r="E28">
        <v>34.817999999999998</v>
      </c>
      <c r="F28">
        <v>449.49799999999999</v>
      </c>
      <c r="G28">
        <v>44.995100000000001</v>
      </c>
      <c r="H28">
        <v>2.8727100000000001</v>
      </c>
      <c r="I28" s="3">
        <v>1.36E-4</v>
      </c>
      <c r="J28">
        <v>2.87113</v>
      </c>
      <c r="K28" s="3">
        <v>1.6899999999999999E-4</v>
      </c>
      <c r="L28">
        <v>4</v>
      </c>
      <c r="M28"/>
      <c r="N28" s="15"/>
    </row>
    <row r="29" spans="1:14" s="2" customFormat="1">
      <c r="A29">
        <v>197648</v>
      </c>
      <c r="B29" t="s">
        <v>69</v>
      </c>
      <c r="C29" t="s">
        <v>68</v>
      </c>
      <c r="D29">
        <v>26.638000000000002</v>
      </c>
      <c r="E29">
        <v>37.311300000000003</v>
      </c>
      <c r="F29">
        <v>449.62799999999999</v>
      </c>
      <c r="G29">
        <v>44.995100000000001</v>
      </c>
      <c r="H29">
        <v>2.8673700000000002</v>
      </c>
      <c r="I29" s="3">
        <v>7.6000000000000004E-5</v>
      </c>
      <c r="J29">
        <v>2.8677299999999999</v>
      </c>
      <c r="K29" s="3">
        <v>9.8999999999999994E-5</v>
      </c>
      <c r="L29">
        <v>4</v>
      </c>
      <c r="M29"/>
      <c r="N29" s="15"/>
    </row>
    <row r="30" spans="1:14" s="2" customFormat="1">
      <c r="A30">
        <v>197649</v>
      </c>
      <c r="B30" t="s">
        <v>69</v>
      </c>
      <c r="C30" t="s">
        <v>68</v>
      </c>
      <c r="D30">
        <v>26.638000000000002</v>
      </c>
      <c r="E30">
        <v>39.798999999999999</v>
      </c>
      <c r="F30">
        <v>449.76600000000002</v>
      </c>
      <c r="G30">
        <v>44.995100000000001</v>
      </c>
      <c r="H30">
        <v>2.8669799999999999</v>
      </c>
      <c r="I30" s="3">
        <v>5.8E-5</v>
      </c>
      <c r="J30">
        <v>2.8671600000000002</v>
      </c>
      <c r="K30" s="3">
        <v>5.5999999999999999E-5</v>
      </c>
      <c r="L30">
        <v>4.0199999999999996</v>
      </c>
      <c r="M30"/>
      <c r="N30" s="15"/>
    </row>
    <row r="31" spans="1:14" s="2" customFormat="1">
      <c r="A31">
        <v>197650</v>
      </c>
      <c r="B31" t="s">
        <v>69</v>
      </c>
      <c r="C31" t="s">
        <v>68</v>
      </c>
      <c r="D31">
        <v>26.638000000000002</v>
      </c>
      <c r="E31">
        <v>29.670999999999999</v>
      </c>
      <c r="F31">
        <v>452.79700000000003</v>
      </c>
      <c r="G31">
        <v>44.995100000000001</v>
      </c>
      <c r="H31">
        <v>2.8713799999999998</v>
      </c>
      <c r="I31" s="3">
        <v>1.36E-4</v>
      </c>
      <c r="J31">
        <v>2.87121</v>
      </c>
      <c r="K31" s="3">
        <v>1.5699999999999999E-4</v>
      </c>
      <c r="L31">
        <v>4.01</v>
      </c>
      <c r="M31"/>
      <c r="N31" s="15"/>
    </row>
    <row r="32" spans="1:14" s="2" customFormat="1">
      <c r="A32">
        <v>197651</v>
      </c>
      <c r="B32" t="s">
        <v>69</v>
      </c>
      <c r="C32" t="s">
        <v>68</v>
      </c>
      <c r="D32">
        <v>26.638000000000002</v>
      </c>
      <c r="E32">
        <v>32.167999999999999</v>
      </c>
      <c r="F32">
        <v>453.03500000000003</v>
      </c>
      <c r="G32">
        <v>44.995100000000001</v>
      </c>
      <c r="H32">
        <v>2.8711099999999998</v>
      </c>
      <c r="I32" s="3">
        <v>1.7899999999999999E-4</v>
      </c>
      <c r="J32">
        <v>2.87201</v>
      </c>
      <c r="K32" s="3">
        <v>1.6699999999999999E-4</v>
      </c>
      <c r="L32">
        <v>4.0199999999999996</v>
      </c>
      <c r="M32"/>
      <c r="N32" s="15"/>
    </row>
    <row r="33" spans="1:14" s="2" customFormat="1">
      <c r="A33">
        <v>197652</v>
      </c>
      <c r="B33" t="s">
        <v>69</v>
      </c>
      <c r="C33" t="s">
        <v>68</v>
      </c>
      <c r="D33">
        <v>26.638000000000002</v>
      </c>
      <c r="E33">
        <v>34.661999999999999</v>
      </c>
      <c r="F33">
        <v>453.27499999999998</v>
      </c>
      <c r="G33">
        <v>44.995100000000001</v>
      </c>
      <c r="H33">
        <v>2.86903</v>
      </c>
      <c r="I33" s="3">
        <v>1.07E-4</v>
      </c>
      <c r="J33">
        <v>2.8700399999999999</v>
      </c>
      <c r="K33" s="3">
        <v>1.3999999999999999E-4</v>
      </c>
      <c r="L33">
        <v>4.0199999999999996</v>
      </c>
      <c r="M33"/>
      <c r="N33" s="15"/>
    </row>
    <row r="34" spans="1:14" s="2" customFormat="1">
      <c r="A34">
        <v>197653</v>
      </c>
      <c r="B34" t="s">
        <v>69</v>
      </c>
      <c r="C34" t="s">
        <v>68</v>
      </c>
      <c r="D34">
        <v>26.638000000000002</v>
      </c>
      <c r="E34">
        <v>37.142000000000003</v>
      </c>
      <c r="F34">
        <v>453.50900000000001</v>
      </c>
      <c r="G34">
        <v>44.995100000000001</v>
      </c>
      <c r="H34">
        <v>2.86721</v>
      </c>
      <c r="I34" s="3">
        <v>6.7000000000000002E-5</v>
      </c>
      <c r="J34">
        <v>2.8674499999999998</v>
      </c>
      <c r="K34" s="3">
        <v>7.3999999999999996E-5</v>
      </c>
      <c r="L34">
        <v>4.0199999999999996</v>
      </c>
      <c r="M34"/>
      <c r="N34" s="15"/>
    </row>
    <row r="35" spans="1:14" s="2" customFormat="1">
      <c r="A35">
        <v>197654</v>
      </c>
      <c r="B35" t="s">
        <v>69</v>
      </c>
      <c r="C35" t="s">
        <v>68</v>
      </c>
      <c r="D35">
        <v>26.638000000000002</v>
      </c>
      <c r="E35">
        <v>39.628</v>
      </c>
      <c r="F35">
        <v>453.74599999999998</v>
      </c>
      <c r="G35">
        <v>44.995100000000001</v>
      </c>
      <c r="H35">
        <v>2.8671099999999998</v>
      </c>
      <c r="I35" s="3">
        <v>6.8999999999999997E-5</v>
      </c>
      <c r="J35">
        <v>2.8671600000000002</v>
      </c>
      <c r="K35" s="3">
        <v>6.3999999999999997E-5</v>
      </c>
      <c r="L35">
        <v>4.0199999999999996</v>
      </c>
      <c r="M35"/>
      <c r="N35" s="15"/>
    </row>
    <row r="36" spans="1:14" s="2" customFormat="1">
      <c r="A36">
        <v>197655</v>
      </c>
      <c r="B36" t="s">
        <v>69</v>
      </c>
      <c r="C36" t="s">
        <v>68</v>
      </c>
      <c r="D36">
        <v>26.637</v>
      </c>
      <c r="E36">
        <v>29.359000000000002</v>
      </c>
      <c r="F36">
        <v>456.07900000000001</v>
      </c>
      <c r="G36">
        <v>44.995100000000001</v>
      </c>
      <c r="H36">
        <v>2.87052</v>
      </c>
      <c r="I36" s="3">
        <v>1.1400000000000001E-4</v>
      </c>
      <c r="J36">
        <v>2.8710499999999999</v>
      </c>
      <c r="K36" s="3">
        <v>1.44E-4</v>
      </c>
      <c r="L36">
        <v>4.0199999999999996</v>
      </c>
      <c r="M36"/>
      <c r="N36" s="15"/>
    </row>
    <row r="37" spans="1:14" s="2" customFormat="1">
      <c r="A37">
        <v>197656</v>
      </c>
      <c r="B37" t="s">
        <v>69</v>
      </c>
      <c r="C37" t="s">
        <v>68</v>
      </c>
      <c r="D37">
        <v>26.637</v>
      </c>
      <c r="E37">
        <v>31.847000000000001</v>
      </c>
      <c r="F37">
        <v>456.322</v>
      </c>
      <c r="G37">
        <v>44.995100000000001</v>
      </c>
      <c r="H37">
        <v>2.8679399999999999</v>
      </c>
      <c r="I37" s="3">
        <v>8.5000000000000006E-5</v>
      </c>
      <c r="J37">
        <v>2.86816</v>
      </c>
      <c r="K37" s="3">
        <v>1.01E-4</v>
      </c>
      <c r="L37">
        <v>4.01</v>
      </c>
      <c r="M37"/>
      <c r="N37" s="15"/>
    </row>
    <row r="38" spans="1:14" s="2" customFormat="1">
      <c r="A38">
        <v>197657</v>
      </c>
      <c r="B38" t="s">
        <v>69</v>
      </c>
      <c r="C38" t="s">
        <v>68</v>
      </c>
      <c r="D38">
        <v>26.637</v>
      </c>
      <c r="E38">
        <v>34.337000000000003</v>
      </c>
      <c r="F38">
        <v>456.56299999999999</v>
      </c>
      <c r="G38">
        <v>44.995100000000001</v>
      </c>
      <c r="H38">
        <v>2.8669699999999998</v>
      </c>
      <c r="I38" s="3">
        <v>6.2000000000000003E-5</v>
      </c>
      <c r="J38">
        <v>2.8675099999999998</v>
      </c>
      <c r="K38" s="3">
        <v>6.7000000000000002E-5</v>
      </c>
      <c r="L38">
        <v>4</v>
      </c>
      <c r="M38"/>
      <c r="N38" s="15"/>
    </row>
    <row r="39" spans="1:14" s="2" customFormat="1">
      <c r="A39">
        <v>197658</v>
      </c>
      <c r="B39" t="s">
        <v>69</v>
      </c>
      <c r="C39" t="s">
        <v>68</v>
      </c>
      <c r="D39">
        <v>26.637</v>
      </c>
      <c r="E39">
        <v>36.817</v>
      </c>
      <c r="F39">
        <v>456.80099999999999</v>
      </c>
      <c r="G39">
        <v>44.995100000000001</v>
      </c>
      <c r="H39">
        <v>2.86694</v>
      </c>
      <c r="I39" s="3">
        <v>5.5999999999999999E-5</v>
      </c>
      <c r="J39">
        <v>2.86747</v>
      </c>
      <c r="K39" s="3">
        <v>7.3999999999999996E-5</v>
      </c>
      <c r="L39">
        <v>4.01</v>
      </c>
      <c r="M39"/>
      <c r="N39" s="15"/>
    </row>
    <row r="40" spans="1:14" s="2" customFormat="1">
      <c r="A40">
        <v>197659</v>
      </c>
      <c r="B40" t="s">
        <v>69</v>
      </c>
      <c r="C40" t="s">
        <v>68</v>
      </c>
      <c r="D40">
        <v>26.637</v>
      </c>
      <c r="E40">
        <v>39.31</v>
      </c>
      <c r="F40">
        <v>457.04500000000002</v>
      </c>
      <c r="G40">
        <v>44.994999999999997</v>
      </c>
      <c r="H40">
        <v>2.8670800000000001</v>
      </c>
      <c r="I40" s="3">
        <v>7.7000000000000001E-5</v>
      </c>
      <c r="J40">
        <v>2.8671700000000002</v>
      </c>
      <c r="K40" s="3">
        <v>6.4999999999999994E-5</v>
      </c>
      <c r="L40">
        <v>4.01</v>
      </c>
      <c r="M40"/>
      <c r="N40" s="15"/>
    </row>
    <row r="41" spans="1:14" s="2" customFormat="1">
      <c r="A41">
        <v>197660</v>
      </c>
      <c r="B41" t="s">
        <v>69</v>
      </c>
      <c r="C41" t="s">
        <v>68</v>
      </c>
      <c r="D41">
        <v>26.637</v>
      </c>
      <c r="E41">
        <v>29.001200000000001</v>
      </c>
      <c r="F41">
        <v>459.31200000000001</v>
      </c>
      <c r="G41">
        <v>44.994999999999997</v>
      </c>
      <c r="H41">
        <v>2.8649</v>
      </c>
      <c r="I41" s="3">
        <v>9.8999999999999994E-5</v>
      </c>
      <c r="J41">
        <v>2.8672900000000001</v>
      </c>
      <c r="K41" s="3">
        <v>8.7000000000000001E-5</v>
      </c>
      <c r="L41">
        <v>4.01</v>
      </c>
      <c r="M41"/>
      <c r="N41" s="15"/>
    </row>
    <row r="42" spans="1:14" s="2" customFormat="1">
      <c r="A42">
        <v>197661</v>
      </c>
      <c r="B42" t="s">
        <v>69</v>
      </c>
      <c r="C42" t="s">
        <v>68</v>
      </c>
      <c r="D42">
        <v>26.637</v>
      </c>
      <c r="E42">
        <v>31.5351</v>
      </c>
      <c r="F42">
        <v>459.55900000000003</v>
      </c>
      <c r="G42">
        <v>44.994999999999997</v>
      </c>
      <c r="H42">
        <v>2.86713</v>
      </c>
      <c r="I42" s="3">
        <v>5.8999999999999998E-5</v>
      </c>
      <c r="J42">
        <v>2.8674499999999998</v>
      </c>
      <c r="K42" s="3">
        <v>6.9999999999999994E-5</v>
      </c>
      <c r="L42">
        <v>4.0199999999999996</v>
      </c>
      <c r="M42"/>
      <c r="N42" s="15"/>
    </row>
    <row r="43" spans="1:14" s="2" customFormat="1">
      <c r="A43">
        <v>197662</v>
      </c>
      <c r="B43" t="s">
        <v>69</v>
      </c>
      <c r="C43" t="s">
        <v>68</v>
      </c>
      <c r="D43">
        <v>26.637</v>
      </c>
      <c r="E43">
        <v>33.976900000000001</v>
      </c>
      <c r="F43">
        <v>459.81</v>
      </c>
      <c r="G43">
        <v>44.994999999999997</v>
      </c>
      <c r="H43">
        <v>2.8669199999999999</v>
      </c>
      <c r="I43" s="3">
        <v>5.8E-5</v>
      </c>
      <c r="J43">
        <v>2.86714</v>
      </c>
      <c r="K43" s="3">
        <v>7.2999999999999999E-5</v>
      </c>
      <c r="L43">
        <v>4.01</v>
      </c>
      <c r="M43"/>
      <c r="N43" s="15"/>
    </row>
    <row r="44" spans="1:14" s="2" customFormat="1">
      <c r="A44">
        <v>197663</v>
      </c>
      <c r="B44" t="s">
        <v>69</v>
      </c>
      <c r="C44" t="s">
        <v>68</v>
      </c>
      <c r="D44">
        <v>26.637</v>
      </c>
      <c r="E44">
        <v>36.463000000000001</v>
      </c>
      <c r="F44">
        <v>460.05500000000001</v>
      </c>
      <c r="G44">
        <v>44.994999999999997</v>
      </c>
      <c r="H44">
        <v>2.8670200000000001</v>
      </c>
      <c r="I44" s="3">
        <v>5.8E-5</v>
      </c>
      <c r="J44">
        <v>2.8672800000000001</v>
      </c>
      <c r="K44" s="3">
        <v>7.2999999999999999E-5</v>
      </c>
      <c r="L44">
        <v>4.01</v>
      </c>
      <c r="M44"/>
      <c r="N44" s="15"/>
    </row>
    <row r="45" spans="1:14" s="2" customFormat="1">
      <c r="A45">
        <v>197664</v>
      </c>
      <c r="B45" t="s">
        <v>69</v>
      </c>
      <c r="C45" t="s">
        <v>68</v>
      </c>
      <c r="D45">
        <v>26.637</v>
      </c>
      <c r="E45">
        <v>38.948</v>
      </c>
      <c r="F45">
        <v>460.31</v>
      </c>
      <c r="G45">
        <v>44.994999999999997</v>
      </c>
      <c r="H45">
        <v>2.8670399999999998</v>
      </c>
      <c r="I45" s="3">
        <v>7.2000000000000002E-5</v>
      </c>
      <c r="J45">
        <v>2.86707</v>
      </c>
      <c r="K45" s="3">
        <v>6.3E-5</v>
      </c>
      <c r="L45">
        <v>4.0599999999999996</v>
      </c>
      <c r="M45"/>
      <c r="N45" s="15"/>
    </row>
    <row r="46" spans="1:14" s="2" customFormat="1">
      <c r="A46">
        <v>197665</v>
      </c>
      <c r="B46" t="s">
        <v>69</v>
      </c>
      <c r="C46" t="s">
        <v>68</v>
      </c>
      <c r="D46">
        <v>26.635999999999999</v>
      </c>
      <c r="E46">
        <v>28.609000000000002</v>
      </c>
      <c r="F46">
        <v>462.58300000000003</v>
      </c>
      <c r="G46">
        <v>44.994900000000001</v>
      </c>
      <c r="H46">
        <v>2.8669799999999999</v>
      </c>
      <c r="I46" s="3">
        <v>7.6000000000000004E-5</v>
      </c>
      <c r="J46">
        <v>2.8670499999999999</v>
      </c>
      <c r="K46" s="3">
        <v>6.4999999999999994E-5</v>
      </c>
      <c r="L46">
        <v>4.0199999999999996</v>
      </c>
      <c r="M46"/>
      <c r="N46" s="15"/>
    </row>
    <row r="47" spans="1:14" s="2" customFormat="1">
      <c r="A47">
        <v>197666</v>
      </c>
      <c r="B47" t="s">
        <v>69</v>
      </c>
      <c r="C47" t="s">
        <v>68</v>
      </c>
      <c r="D47">
        <v>26.635999999999999</v>
      </c>
      <c r="E47">
        <v>31.1572</v>
      </c>
      <c r="F47">
        <v>462.83600000000001</v>
      </c>
      <c r="G47">
        <v>44.994900000000001</v>
      </c>
      <c r="H47">
        <v>2.86714</v>
      </c>
      <c r="I47" s="3">
        <v>5.8999999999999998E-5</v>
      </c>
      <c r="J47">
        <v>2.8673600000000001</v>
      </c>
      <c r="K47" s="3">
        <v>6.6000000000000005E-5</v>
      </c>
      <c r="L47">
        <v>4.01</v>
      </c>
      <c r="M47"/>
      <c r="N47" s="15"/>
    </row>
    <row r="48" spans="1:14" s="2" customFormat="1">
      <c r="A48">
        <v>197667</v>
      </c>
      <c r="B48" t="s">
        <v>69</v>
      </c>
      <c r="C48" t="s">
        <v>68</v>
      </c>
      <c r="D48">
        <v>26.635999999999999</v>
      </c>
      <c r="E48">
        <v>33.576999999999998</v>
      </c>
      <c r="F48">
        <v>463.07799999999997</v>
      </c>
      <c r="G48">
        <v>44.994900000000001</v>
      </c>
      <c r="H48">
        <v>2.8671199999999999</v>
      </c>
      <c r="I48" s="3">
        <v>6.7000000000000002E-5</v>
      </c>
      <c r="J48">
        <v>2.8673000000000002</v>
      </c>
      <c r="K48" s="3">
        <v>7.1000000000000005E-5</v>
      </c>
      <c r="L48">
        <v>4.0199999999999996</v>
      </c>
      <c r="M48"/>
      <c r="N48" s="15"/>
    </row>
    <row r="49" spans="1:14" s="2" customFormat="1">
      <c r="A49">
        <v>197668</v>
      </c>
      <c r="B49" t="s">
        <v>69</v>
      </c>
      <c r="C49" t="s">
        <v>68</v>
      </c>
      <c r="D49">
        <v>26.635999999999999</v>
      </c>
      <c r="E49">
        <v>36.067</v>
      </c>
      <c r="F49">
        <v>463.32799999999997</v>
      </c>
      <c r="G49">
        <v>44.994900000000001</v>
      </c>
      <c r="H49">
        <v>2.8670499999999999</v>
      </c>
      <c r="I49" s="3">
        <v>5.7000000000000003E-5</v>
      </c>
      <c r="J49">
        <v>2.8672499999999999</v>
      </c>
      <c r="K49" s="3">
        <v>6.7000000000000002E-5</v>
      </c>
      <c r="L49">
        <v>4.01</v>
      </c>
      <c r="M49"/>
      <c r="N49" s="15"/>
    </row>
    <row r="50" spans="1:14" s="2" customFormat="1">
      <c r="A50">
        <v>197669</v>
      </c>
      <c r="B50" t="s">
        <v>69</v>
      </c>
      <c r="C50" t="s">
        <v>68</v>
      </c>
      <c r="D50">
        <v>26.635999999999999</v>
      </c>
      <c r="E50">
        <v>38.555999999999997</v>
      </c>
      <c r="F50">
        <v>463.57499999999999</v>
      </c>
      <c r="G50">
        <v>44.994900000000001</v>
      </c>
      <c r="H50">
        <v>2.8669899999999999</v>
      </c>
      <c r="I50" s="3">
        <v>6.9999999999999994E-5</v>
      </c>
      <c r="J50">
        <v>2.867</v>
      </c>
      <c r="K50" s="3">
        <v>6.3E-5</v>
      </c>
      <c r="L50">
        <v>4.01</v>
      </c>
      <c r="M50"/>
      <c r="N50" s="15"/>
    </row>
    <row r="51" spans="1:14" s="2" customFormat="1">
      <c r="A51">
        <v>197670</v>
      </c>
      <c r="B51" t="s">
        <v>69</v>
      </c>
      <c r="C51" t="s">
        <v>68</v>
      </c>
      <c r="D51">
        <v>26.635999999999999</v>
      </c>
      <c r="E51">
        <v>28.152999999999999</v>
      </c>
      <c r="F51">
        <v>465.85700000000003</v>
      </c>
      <c r="G51">
        <v>44.995100000000001</v>
      </c>
      <c r="H51">
        <v>2.8675099999999998</v>
      </c>
      <c r="I51" s="3">
        <v>6.2000000000000003E-5</v>
      </c>
      <c r="J51">
        <v>2.8668800000000001</v>
      </c>
      <c r="K51" s="3">
        <v>7.6000000000000004E-5</v>
      </c>
      <c r="L51">
        <v>4.01</v>
      </c>
      <c r="M51"/>
      <c r="N51" s="15"/>
    </row>
    <row r="52" spans="1:14" s="2" customFormat="1">
      <c r="A52">
        <v>197671</v>
      </c>
      <c r="B52" t="s">
        <v>69</v>
      </c>
      <c r="C52" t="s">
        <v>68</v>
      </c>
      <c r="D52">
        <v>26.635999999999999</v>
      </c>
      <c r="E52">
        <v>30.644100000000002</v>
      </c>
      <c r="F52">
        <v>466.096</v>
      </c>
      <c r="G52">
        <v>44.995100000000001</v>
      </c>
      <c r="H52">
        <v>2.8670100000000001</v>
      </c>
      <c r="I52" s="3">
        <v>6.2000000000000003E-5</v>
      </c>
      <c r="J52">
        <v>2.8672399999999998</v>
      </c>
      <c r="K52" s="3">
        <v>7.1000000000000005E-5</v>
      </c>
      <c r="L52">
        <v>4.01</v>
      </c>
      <c r="M52"/>
      <c r="N52" s="15"/>
    </row>
    <row r="53" spans="1:14" s="2" customFormat="1">
      <c r="A53">
        <v>197672</v>
      </c>
      <c r="B53" t="s">
        <v>69</v>
      </c>
      <c r="C53" t="s">
        <v>68</v>
      </c>
      <c r="D53">
        <v>26.635999999999999</v>
      </c>
      <c r="E53">
        <v>33.133000000000003</v>
      </c>
      <c r="F53">
        <v>466.334</v>
      </c>
      <c r="G53">
        <v>44.995100000000001</v>
      </c>
      <c r="H53">
        <v>2.8670499999999999</v>
      </c>
      <c r="I53" s="3">
        <v>5.8999999999999998E-5</v>
      </c>
      <c r="J53">
        <v>2.86721</v>
      </c>
      <c r="K53" s="3">
        <v>7.7000000000000001E-5</v>
      </c>
      <c r="L53">
        <v>4.0199999999999996</v>
      </c>
      <c r="M53"/>
      <c r="N53" s="15"/>
    </row>
    <row r="54" spans="1:14" s="2" customFormat="1">
      <c r="A54">
        <v>197673</v>
      </c>
      <c r="B54" t="s">
        <v>69</v>
      </c>
      <c r="C54" t="s">
        <v>68</v>
      </c>
      <c r="D54">
        <v>26.635999999999999</v>
      </c>
      <c r="E54">
        <v>35.621000000000002</v>
      </c>
      <c r="F54">
        <v>466.57600000000002</v>
      </c>
      <c r="G54">
        <v>44.995100000000001</v>
      </c>
      <c r="H54">
        <v>2.8668999999999998</v>
      </c>
      <c r="I54" s="3">
        <v>6.4999999999999994E-5</v>
      </c>
      <c r="J54">
        <v>2.8671600000000002</v>
      </c>
      <c r="K54" s="3">
        <v>6.4999999999999994E-5</v>
      </c>
      <c r="L54">
        <v>4.01</v>
      </c>
      <c r="M54"/>
      <c r="N54" s="15"/>
    </row>
    <row r="55" spans="1:14" s="2" customFormat="1">
      <c r="A55">
        <v>197674</v>
      </c>
      <c r="B55" t="s">
        <v>69</v>
      </c>
      <c r="C55" t="s">
        <v>68</v>
      </c>
      <c r="D55">
        <v>999</v>
      </c>
      <c r="E55">
        <v>999</v>
      </c>
      <c r="F55">
        <v>999</v>
      </c>
      <c r="G55">
        <v>999</v>
      </c>
      <c r="H55">
        <v>2.8668100000000001</v>
      </c>
      <c r="I55" s="3">
        <v>6.2000000000000003E-5</v>
      </c>
      <c r="J55">
        <v>2.8669500000000001</v>
      </c>
      <c r="K55" s="3">
        <v>6.6000000000000005E-5</v>
      </c>
      <c r="L55">
        <v>4</v>
      </c>
      <c r="M55"/>
      <c r="N55" s="15"/>
    </row>
    <row r="56" spans="1:14" s="2" customFormat="1">
      <c r="A56">
        <v>197675</v>
      </c>
      <c r="B56" t="s">
        <v>69</v>
      </c>
      <c r="C56" t="s">
        <v>68</v>
      </c>
      <c r="D56">
        <v>26.635999999999999</v>
      </c>
      <c r="E56">
        <v>27.158000000000001</v>
      </c>
      <c r="F56">
        <v>475.53899999999999</v>
      </c>
      <c r="G56">
        <v>44.994900000000001</v>
      </c>
      <c r="H56">
        <v>2.86707</v>
      </c>
      <c r="I56" s="3">
        <v>6.6000000000000005E-5</v>
      </c>
      <c r="J56">
        <v>2.8667799999999999</v>
      </c>
      <c r="K56" s="3">
        <v>8.6000000000000003E-5</v>
      </c>
      <c r="L56">
        <v>4</v>
      </c>
      <c r="M56"/>
      <c r="N56" s="15"/>
    </row>
    <row r="57" spans="1:14" s="2" customFormat="1">
      <c r="A57">
        <v>197676</v>
      </c>
      <c r="B57" t="s">
        <v>69</v>
      </c>
      <c r="C57" t="s">
        <v>68</v>
      </c>
      <c r="D57">
        <v>26.635999999999999</v>
      </c>
      <c r="E57">
        <v>29.645</v>
      </c>
      <c r="F57">
        <v>475.80200000000002</v>
      </c>
      <c r="G57">
        <v>44.994900000000001</v>
      </c>
      <c r="H57">
        <v>2.8670800000000001</v>
      </c>
      <c r="I57" s="3">
        <v>5.3999999999999998E-5</v>
      </c>
      <c r="J57">
        <v>2.8673199999999999</v>
      </c>
      <c r="K57" s="3">
        <v>7.4999999999999993E-5</v>
      </c>
      <c r="L57">
        <v>4.01</v>
      </c>
      <c r="M57"/>
      <c r="N57" s="15"/>
    </row>
    <row r="58" spans="1:14" s="2" customFormat="1">
      <c r="A58">
        <v>197677</v>
      </c>
      <c r="B58" t="s">
        <v>69</v>
      </c>
      <c r="C58" t="s">
        <v>68</v>
      </c>
      <c r="D58">
        <v>26.635999999999999</v>
      </c>
      <c r="E58">
        <v>32.128</v>
      </c>
      <c r="F58">
        <v>476.07299999999998</v>
      </c>
      <c r="G58">
        <v>44.994900000000001</v>
      </c>
      <c r="H58">
        <v>2.8670599999999999</v>
      </c>
      <c r="I58" s="3">
        <v>5.8E-5</v>
      </c>
      <c r="J58">
        <v>2.8673899999999999</v>
      </c>
      <c r="K58" s="3">
        <v>7.3999999999999996E-5</v>
      </c>
      <c r="L58">
        <v>4.0199999999999996</v>
      </c>
      <c r="M58"/>
      <c r="N58" s="15"/>
    </row>
    <row r="59" spans="1:14" s="2" customFormat="1">
      <c r="A59">
        <v>197678</v>
      </c>
      <c r="B59" t="s">
        <v>69</v>
      </c>
      <c r="C59" t="s">
        <v>68</v>
      </c>
      <c r="D59">
        <v>26.635999999999999</v>
      </c>
      <c r="E59">
        <v>34.616</v>
      </c>
      <c r="F59">
        <v>476.34199999999998</v>
      </c>
      <c r="G59">
        <v>44.994900000000001</v>
      </c>
      <c r="H59">
        <v>2.8668</v>
      </c>
      <c r="I59" s="3">
        <v>5.8E-5</v>
      </c>
      <c r="J59">
        <v>2.8671799999999998</v>
      </c>
      <c r="K59" s="3">
        <v>7.2999999999999999E-5</v>
      </c>
      <c r="L59">
        <v>4</v>
      </c>
      <c r="M59"/>
      <c r="N59" s="15"/>
    </row>
    <row r="60" spans="1:14" s="2" customFormat="1">
      <c r="A60">
        <v>197679</v>
      </c>
      <c r="B60" t="s">
        <v>69</v>
      </c>
      <c r="C60" t="s">
        <v>68</v>
      </c>
      <c r="D60">
        <v>26.635999999999999</v>
      </c>
      <c r="E60">
        <v>37.103999999999999</v>
      </c>
      <c r="F60">
        <v>476.61799999999999</v>
      </c>
      <c r="G60">
        <v>44.994900000000001</v>
      </c>
      <c r="H60">
        <v>2.8670499999999999</v>
      </c>
      <c r="I60" s="3">
        <v>6.0999999999999999E-5</v>
      </c>
      <c r="J60">
        <v>2.8672</v>
      </c>
      <c r="K60" s="3">
        <v>6.3999999999999997E-5</v>
      </c>
      <c r="L60">
        <v>4</v>
      </c>
      <c r="M60"/>
      <c r="N60" s="15"/>
    </row>
    <row r="61" spans="1:14" s="2" customFormat="1">
      <c r="A61">
        <v>197680</v>
      </c>
      <c r="B61" t="s">
        <v>69</v>
      </c>
      <c r="C61" t="s">
        <v>68</v>
      </c>
      <c r="D61">
        <v>26.635000000000002</v>
      </c>
      <c r="E61">
        <v>29.762</v>
      </c>
      <c r="F61">
        <v>425.88299999999998</v>
      </c>
      <c r="G61">
        <v>-134.99799999999999</v>
      </c>
      <c r="H61">
        <v>2.8670300000000002</v>
      </c>
      <c r="I61" s="3">
        <v>6.7999999999999999E-5</v>
      </c>
      <c r="J61">
        <v>2.86721</v>
      </c>
      <c r="K61" s="3">
        <v>6.7000000000000002E-5</v>
      </c>
      <c r="L61">
        <v>4</v>
      </c>
      <c r="M61"/>
      <c r="N61" s="15"/>
    </row>
    <row r="62" spans="1:14" s="2" customFormat="1">
      <c r="A62">
        <v>197681</v>
      </c>
      <c r="B62" t="s">
        <v>69</v>
      </c>
      <c r="C62" t="s">
        <v>68</v>
      </c>
      <c r="D62">
        <v>26.635000000000002</v>
      </c>
      <c r="E62">
        <v>32.294600000000003</v>
      </c>
      <c r="F62">
        <v>425.88299999999998</v>
      </c>
      <c r="G62">
        <v>-134.99799999999999</v>
      </c>
      <c r="H62">
        <v>2.86687</v>
      </c>
      <c r="I62" s="3">
        <v>5.8999999999999998E-5</v>
      </c>
      <c r="J62">
        <v>2.86727</v>
      </c>
      <c r="K62" s="3">
        <v>6.7000000000000002E-5</v>
      </c>
      <c r="L62">
        <v>4.01</v>
      </c>
      <c r="M62"/>
      <c r="N62" s="15"/>
    </row>
    <row r="63" spans="1:14" s="2" customFormat="1">
      <c r="A63">
        <v>197682</v>
      </c>
      <c r="B63" t="s">
        <v>69</v>
      </c>
      <c r="C63" t="s">
        <v>68</v>
      </c>
      <c r="D63">
        <v>26.635000000000002</v>
      </c>
      <c r="E63">
        <v>34.805</v>
      </c>
      <c r="F63">
        <v>425.88400000000001</v>
      </c>
      <c r="G63">
        <v>-134.999</v>
      </c>
      <c r="H63">
        <v>2.867</v>
      </c>
      <c r="I63" s="3">
        <v>6.2000000000000003E-5</v>
      </c>
      <c r="J63">
        <v>2.8672200000000001</v>
      </c>
      <c r="K63" s="3">
        <v>7.2000000000000002E-5</v>
      </c>
      <c r="L63">
        <v>4</v>
      </c>
      <c r="M63"/>
      <c r="N63" s="15"/>
    </row>
    <row r="64" spans="1:14" s="2" customFormat="1">
      <c r="A64">
        <v>197683</v>
      </c>
      <c r="B64" t="s">
        <v>69</v>
      </c>
      <c r="C64" t="s">
        <v>68</v>
      </c>
      <c r="D64">
        <v>26.635899999999999</v>
      </c>
      <c r="E64">
        <v>37.302</v>
      </c>
      <c r="F64">
        <v>425.88400000000001</v>
      </c>
      <c r="G64">
        <v>-134.999</v>
      </c>
      <c r="H64">
        <v>2.8671000000000002</v>
      </c>
      <c r="I64" s="3">
        <v>5.5999999999999999E-5</v>
      </c>
      <c r="J64">
        <v>2.8673000000000002</v>
      </c>
      <c r="K64" s="3">
        <v>7.7000000000000001E-5</v>
      </c>
      <c r="L64">
        <v>4.01</v>
      </c>
      <c r="M64"/>
      <c r="N64" s="15"/>
    </row>
    <row r="65" spans="1:14" s="2" customFormat="1">
      <c r="A65">
        <v>197684</v>
      </c>
      <c r="B65" t="s">
        <v>69</v>
      </c>
      <c r="C65" t="s">
        <v>68</v>
      </c>
      <c r="D65">
        <v>26.635999999999999</v>
      </c>
      <c r="E65">
        <v>39.796999999999997</v>
      </c>
      <c r="F65">
        <v>425.88400000000001</v>
      </c>
      <c r="G65">
        <v>-134.999</v>
      </c>
      <c r="H65">
        <v>2.8671099999999998</v>
      </c>
      <c r="I65" s="3">
        <v>6.2000000000000003E-5</v>
      </c>
      <c r="J65">
        <v>2.8673500000000001</v>
      </c>
      <c r="K65" s="3">
        <v>6.7999999999999999E-5</v>
      </c>
      <c r="L65">
        <v>4.01</v>
      </c>
      <c r="M65"/>
      <c r="N65" s="15"/>
    </row>
    <row r="66" spans="1:14" s="2" customFormat="1">
      <c r="A66">
        <v>197685</v>
      </c>
      <c r="B66" t="s">
        <v>69</v>
      </c>
      <c r="C66" t="s">
        <v>68</v>
      </c>
      <c r="D66">
        <v>26.6358</v>
      </c>
      <c r="E66">
        <v>29.797000000000001</v>
      </c>
      <c r="F66">
        <v>435.75700000000001</v>
      </c>
      <c r="G66">
        <v>-134.999</v>
      </c>
      <c r="H66">
        <v>2.8671500000000001</v>
      </c>
      <c r="I66" s="3">
        <v>6.7000000000000002E-5</v>
      </c>
      <c r="J66">
        <v>2.8671799999999998</v>
      </c>
      <c r="K66" s="3">
        <v>6.0999999999999999E-5</v>
      </c>
      <c r="L66">
        <v>4.01</v>
      </c>
      <c r="M66"/>
      <c r="N66" s="15"/>
    </row>
    <row r="67" spans="1:14" s="2" customFormat="1">
      <c r="A67">
        <v>197686</v>
      </c>
      <c r="B67" t="s">
        <v>69</v>
      </c>
      <c r="C67" t="s">
        <v>68</v>
      </c>
      <c r="D67">
        <v>26.635000000000002</v>
      </c>
      <c r="E67">
        <v>32.287500000000001</v>
      </c>
      <c r="F67">
        <v>435.79500000000002</v>
      </c>
      <c r="G67">
        <v>-134.999</v>
      </c>
      <c r="H67">
        <v>2.8671099999999998</v>
      </c>
      <c r="I67" s="3">
        <v>5.8E-5</v>
      </c>
      <c r="J67">
        <v>2.8675999999999999</v>
      </c>
      <c r="K67" s="3">
        <v>7.7999999999999999E-5</v>
      </c>
      <c r="L67">
        <v>4.01</v>
      </c>
      <c r="M67"/>
      <c r="N67" s="15"/>
    </row>
    <row r="68" spans="1:14" s="2" customFormat="1">
      <c r="A68">
        <v>197687</v>
      </c>
      <c r="B68" t="s">
        <v>69</v>
      </c>
      <c r="C68" t="s">
        <v>68</v>
      </c>
      <c r="D68">
        <v>26.635000000000002</v>
      </c>
      <c r="E68">
        <v>34.784999999999997</v>
      </c>
      <c r="F68">
        <v>435.82900000000001</v>
      </c>
      <c r="G68">
        <v>-134.999</v>
      </c>
      <c r="H68">
        <v>2.8670800000000001</v>
      </c>
      <c r="I68" s="3">
        <v>6.0999999999999999E-5</v>
      </c>
      <c r="J68">
        <v>2.8673199999999999</v>
      </c>
      <c r="K68" s="3">
        <v>8.0000000000000007E-5</v>
      </c>
      <c r="L68">
        <v>4.01</v>
      </c>
      <c r="M68"/>
      <c r="N68" s="15"/>
    </row>
    <row r="69" spans="1:14" s="2" customFormat="1">
      <c r="A69">
        <v>197688</v>
      </c>
      <c r="B69" t="s">
        <v>69</v>
      </c>
      <c r="C69" t="s">
        <v>68</v>
      </c>
      <c r="D69">
        <v>26.635999999999999</v>
      </c>
      <c r="E69">
        <v>37.284999999999997</v>
      </c>
      <c r="F69">
        <v>435.86599999999999</v>
      </c>
      <c r="G69">
        <v>-134.999</v>
      </c>
      <c r="H69">
        <v>2.86713</v>
      </c>
      <c r="I69" s="3">
        <v>5.1E-5</v>
      </c>
      <c r="J69">
        <v>2.8673799999999998</v>
      </c>
      <c r="K69" s="3">
        <v>7.1000000000000005E-5</v>
      </c>
      <c r="L69">
        <v>4.0199999999999996</v>
      </c>
      <c r="M69"/>
      <c r="N69" s="15"/>
    </row>
    <row r="70" spans="1:14" s="2" customFormat="1">
      <c r="A70">
        <v>197689</v>
      </c>
      <c r="B70" t="s">
        <v>69</v>
      </c>
      <c r="C70" t="s">
        <v>68</v>
      </c>
      <c r="D70">
        <v>26.635999999999999</v>
      </c>
      <c r="E70">
        <v>39.789000000000001</v>
      </c>
      <c r="F70">
        <v>435.9</v>
      </c>
      <c r="G70">
        <v>-134.999</v>
      </c>
      <c r="H70">
        <v>2.8671099999999998</v>
      </c>
      <c r="I70" s="3">
        <v>5.8999999999999998E-5</v>
      </c>
      <c r="J70">
        <v>2.8673099999999998</v>
      </c>
      <c r="K70" s="3">
        <v>7.8999999999999996E-5</v>
      </c>
      <c r="L70">
        <v>4.0199999999999996</v>
      </c>
      <c r="M70"/>
      <c r="N70" s="15"/>
    </row>
    <row r="71" spans="1:14" s="2" customFormat="1">
      <c r="A71">
        <v>197690</v>
      </c>
      <c r="B71" t="s">
        <v>69</v>
      </c>
      <c r="C71" t="s">
        <v>68</v>
      </c>
      <c r="D71">
        <v>26.635999999999999</v>
      </c>
      <c r="E71">
        <v>29.7713</v>
      </c>
      <c r="F71">
        <v>439.05200000000002</v>
      </c>
      <c r="G71">
        <v>-134.999</v>
      </c>
      <c r="H71">
        <v>2.86713</v>
      </c>
      <c r="I71" s="3">
        <v>8.0000000000000007E-5</v>
      </c>
      <c r="J71">
        <v>2.8669699999999998</v>
      </c>
      <c r="K71" s="3">
        <v>6.7999999999999999E-5</v>
      </c>
      <c r="L71">
        <v>4.0199999999999996</v>
      </c>
      <c r="M71"/>
      <c r="N71" s="15"/>
    </row>
    <row r="72" spans="1:14" s="2" customFormat="1">
      <c r="A72">
        <v>197691</v>
      </c>
      <c r="B72" t="s">
        <v>69</v>
      </c>
      <c r="C72" t="s">
        <v>68</v>
      </c>
      <c r="D72">
        <v>26.635999999999999</v>
      </c>
      <c r="E72">
        <v>32.283000000000001</v>
      </c>
      <c r="F72">
        <v>439.09100000000001</v>
      </c>
      <c r="G72">
        <v>-134.999</v>
      </c>
      <c r="H72">
        <v>2.8669899999999999</v>
      </c>
      <c r="I72" s="3">
        <v>6.0000000000000002E-5</v>
      </c>
      <c r="J72">
        <v>2.8672399999999998</v>
      </c>
      <c r="K72" s="3">
        <v>6.6000000000000005E-5</v>
      </c>
      <c r="L72">
        <v>4.0199999999999996</v>
      </c>
      <c r="M72"/>
      <c r="N72" s="15"/>
    </row>
    <row r="73" spans="1:14" s="2" customFormat="1">
      <c r="A73">
        <v>197692</v>
      </c>
      <c r="B73" t="s">
        <v>69</v>
      </c>
      <c r="C73" t="s">
        <v>68</v>
      </c>
      <c r="D73">
        <v>26.635999999999999</v>
      </c>
      <c r="E73">
        <v>34.777999999999999</v>
      </c>
      <c r="F73">
        <v>439.12599999999998</v>
      </c>
      <c r="G73">
        <v>-134.999</v>
      </c>
      <c r="H73">
        <v>2.8670599999999999</v>
      </c>
      <c r="I73" s="3">
        <v>5.5999999999999999E-5</v>
      </c>
      <c r="J73">
        <v>2.8673999999999999</v>
      </c>
      <c r="K73" s="3">
        <v>7.2000000000000002E-5</v>
      </c>
      <c r="L73">
        <v>4</v>
      </c>
      <c r="M73"/>
      <c r="N73" s="15"/>
    </row>
    <row r="74" spans="1:14" s="2" customFormat="1">
      <c r="A74">
        <v>197693</v>
      </c>
      <c r="B74" t="s">
        <v>69</v>
      </c>
      <c r="C74" t="s">
        <v>68</v>
      </c>
      <c r="D74">
        <v>26.635999999999999</v>
      </c>
      <c r="E74">
        <v>37.277000000000001</v>
      </c>
      <c r="F74">
        <v>439.16500000000002</v>
      </c>
      <c r="G74">
        <v>-134.999</v>
      </c>
      <c r="H74">
        <v>2.867</v>
      </c>
      <c r="I74" s="3">
        <v>6.4999999999999994E-5</v>
      </c>
      <c r="J74">
        <v>2.8672599999999999</v>
      </c>
      <c r="K74" s="3">
        <v>7.4999999999999993E-5</v>
      </c>
      <c r="L74">
        <v>4.0199999999999996</v>
      </c>
      <c r="M74"/>
      <c r="N74" s="15"/>
    </row>
    <row r="75" spans="1:14" s="2" customFormat="1">
      <c r="A75">
        <v>197694</v>
      </c>
      <c r="B75" t="s">
        <v>69</v>
      </c>
      <c r="C75" t="s">
        <v>68</v>
      </c>
      <c r="D75">
        <v>26.635999999999999</v>
      </c>
      <c r="E75">
        <v>39.771999999999998</v>
      </c>
      <c r="F75">
        <v>439.19900000000001</v>
      </c>
      <c r="G75">
        <v>-134.999</v>
      </c>
      <c r="H75">
        <v>2.8670399999999998</v>
      </c>
      <c r="I75" s="3">
        <v>6.0000000000000002E-5</v>
      </c>
      <c r="J75">
        <v>2.86734</v>
      </c>
      <c r="K75" s="3">
        <v>6.4999999999999994E-5</v>
      </c>
      <c r="L75">
        <v>4.01</v>
      </c>
      <c r="M75"/>
      <c r="N75" s="15"/>
    </row>
    <row r="76" spans="1:14" s="2" customFormat="1">
      <c r="A76">
        <v>197695</v>
      </c>
      <c r="B76" t="s">
        <v>69</v>
      </c>
      <c r="C76" t="s">
        <v>68</v>
      </c>
      <c r="D76">
        <v>26.635000000000002</v>
      </c>
      <c r="E76">
        <v>29.768000000000001</v>
      </c>
      <c r="F76">
        <v>442.32100000000003</v>
      </c>
      <c r="G76">
        <v>-134.999</v>
      </c>
      <c r="H76">
        <v>2.8677000000000001</v>
      </c>
      <c r="I76" s="3">
        <v>9.5000000000000005E-5</v>
      </c>
      <c r="J76">
        <v>2.86849</v>
      </c>
      <c r="K76" s="3">
        <v>9.6000000000000002E-5</v>
      </c>
      <c r="L76">
        <v>4.0199999999999996</v>
      </c>
      <c r="M76"/>
      <c r="N76" s="15"/>
    </row>
    <row r="77" spans="1:14" s="2" customFormat="1">
      <c r="A77">
        <v>197696</v>
      </c>
      <c r="B77" t="s">
        <v>69</v>
      </c>
      <c r="C77" t="s">
        <v>68</v>
      </c>
      <c r="D77">
        <v>26.635000000000002</v>
      </c>
      <c r="E77">
        <v>32.275799999999997</v>
      </c>
      <c r="F77">
        <v>442.36700000000002</v>
      </c>
      <c r="G77">
        <v>-134.999</v>
      </c>
      <c r="H77">
        <v>2.86686</v>
      </c>
      <c r="I77" s="3">
        <v>5.8E-5</v>
      </c>
      <c r="J77">
        <v>2.8674400000000002</v>
      </c>
      <c r="K77" s="3">
        <v>8.2000000000000001E-5</v>
      </c>
      <c r="L77">
        <v>4.01</v>
      </c>
      <c r="M77"/>
      <c r="N77" s="15"/>
    </row>
    <row r="78" spans="1:14" s="2" customFormat="1">
      <c r="A78">
        <v>197697</v>
      </c>
      <c r="B78" t="s">
        <v>69</v>
      </c>
      <c r="C78" t="s">
        <v>68</v>
      </c>
      <c r="D78">
        <v>26.635000000000002</v>
      </c>
      <c r="E78">
        <v>34.770899999999997</v>
      </c>
      <c r="F78">
        <v>442.40699999999998</v>
      </c>
      <c r="G78">
        <v>-134.999</v>
      </c>
      <c r="H78">
        <v>2.8669199999999999</v>
      </c>
      <c r="I78" s="3">
        <v>5.5999999999999999E-5</v>
      </c>
      <c r="J78">
        <v>2.8672499999999999</v>
      </c>
      <c r="K78" s="3">
        <v>6.8999999999999997E-5</v>
      </c>
      <c r="L78">
        <v>4.0199999999999996</v>
      </c>
      <c r="M78"/>
      <c r="N78" s="15"/>
    </row>
    <row r="79" spans="1:14" s="2" customFormat="1">
      <c r="A79">
        <v>197698</v>
      </c>
      <c r="B79" t="s">
        <v>69</v>
      </c>
      <c r="C79" t="s">
        <v>68</v>
      </c>
      <c r="D79">
        <v>26.635000000000002</v>
      </c>
      <c r="E79">
        <v>37.268900000000002</v>
      </c>
      <c r="F79">
        <v>442.45400000000001</v>
      </c>
      <c r="G79">
        <v>-134.999</v>
      </c>
      <c r="H79">
        <v>2.8669699999999998</v>
      </c>
      <c r="I79" s="3">
        <v>6.7000000000000002E-5</v>
      </c>
      <c r="J79">
        <v>2.8672800000000001</v>
      </c>
      <c r="K79" s="3">
        <v>6.7000000000000002E-5</v>
      </c>
      <c r="L79">
        <v>4.01</v>
      </c>
      <c r="M79"/>
      <c r="N79" s="15"/>
    </row>
    <row r="80" spans="1:14" s="2" customFormat="1">
      <c r="A80">
        <v>197699</v>
      </c>
      <c r="B80" t="s">
        <v>69</v>
      </c>
      <c r="C80" t="s">
        <v>68</v>
      </c>
      <c r="D80">
        <v>26.635899999999999</v>
      </c>
      <c r="E80">
        <v>39.767000000000003</v>
      </c>
      <c r="F80">
        <v>442.49099999999999</v>
      </c>
      <c r="G80">
        <v>-134.999</v>
      </c>
      <c r="H80">
        <v>2.8670499999999999</v>
      </c>
      <c r="I80" s="3">
        <v>6.3999999999999997E-5</v>
      </c>
      <c r="J80">
        <v>2.8673999999999999</v>
      </c>
      <c r="K80" s="3">
        <v>6.9999999999999994E-5</v>
      </c>
      <c r="L80">
        <v>4.01</v>
      </c>
      <c r="M80"/>
      <c r="N80" s="15"/>
    </row>
    <row r="81" spans="1:14" s="2" customFormat="1">
      <c r="A81">
        <v>197700</v>
      </c>
      <c r="B81" t="s">
        <v>69</v>
      </c>
      <c r="C81" t="s">
        <v>68</v>
      </c>
      <c r="D81">
        <v>26.635000000000002</v>
      </c>
      <c r="E81">
        <v>29.794</v>
      </c>
      <c r="F81">
        <v>445.62299999999999</v>
      </c>
      <c r="G81">
        <v>-134.999</v>
      </c>
      <c r="H81">
        <v>2.8706700000000001</v>
      </c>
      <c r="I81" s="3">
        <v>1.12E-4</v>
      </c>
      <c r="J81">
        <v>2.8713700000000002</v>
      </c>
      <c r="K81" s="3">
        <v>1.45E-4</v>
      </c>
      <c r="L81">
        <v>4.0199999999999996</v>
      </c>
      <c r="M81"/>
      <c r="N81" s="15"/>
    </row>
    <row r="82" spans="1:14" s="2" customFormat="1">
      <c r="A82">
        <v>197701</v>
      </c>
      <c r="B82" t="s">
        <v>69</v>
      </c>
      <c r="C82" t="s">
        <v>68</v>
      </c>
      <c r="D82">
        <v>26.635000000000002</v>
      </c>
      <c r="E82">
        <v>32.292999999999999</v>
      </c>
      <c r="F82">
        <v>445.666</v>
      </c>
      <c r="G82">
        <v>-134.999</v>
      </c>
      <c r="H82">
        <v>2.86856</v>
      </c>
      <c r="I82" s="3">
        <v>1.1E-4</v>
      </c>
      <c r="J82">
        <v>2.8689499999999999</v>
      </c>
      <c r="K82" s="3">
        <v>1.07E-4</v>
      </c>
      <c r="L82">
        <v>4.0199999999999996</v>
      </c>
      <c r="M82"/>
      <c r="N82" s="15"/>
    </row>
    <row r="83" spans="1:14" s="2" customFormat="1">
      <c r="A83">
        <v>197702</v>
      </c>
      <c r="B83" t="s">
        <v>69</v>
      </c>
      <c r="C83" t="s">
        <v>68</v>
      </c>
      <c r="D83">
        <v>26.635000000000002</v>
      </c>
      <c r="E83">
        <v>34.802999999999997</v>
      </c>
      <c r="F83">
        <v>445.70600000000002</v>
      </c>
      <c r="G83">
        <v>-134.999</v>
      </c>
      <c r="H83">
        <v>2.8670900000000001</v>
      </c>
      <c r="I83" s="3">
        <v>6.3999999999999997E-5</v>
      </c>
      <c r="J83">
        <v>2.86781</v>
      </c>
      <c r="K83" s="3">
        <v>7.8999999999999996E-5</v>
      </c>
      <c r="L83">
        <v>4.0199999999999996</v>
      </c>
      <c r="M83"/>
      <c r="N83" s="15"/>
    </row>
    <row r="84" spans="1:14" s="2" customFormat="1">
      <c r="A84">
        <v>197703</v>
      </c>
      <c r="B84" t="s">
        <v>69</v>
      </c>
      <c r="C84" t="s">
        <v>68</v>
      </c>
      <c r="D84">
        <v>26.635000000000002</v>
      </c>
      <c r="E84">
        <v>37.290999999999997</v>
      </c>
      <c r="F84">
        <v>445.74900000000002</v>
      </c>
      <c r="G84">
        <v>-134.999</v>
      </c>
      <c r="H84">
        <v>2.8670800000000001</v>
      </c>
      <c r="I84" s="3">
        <v>5.7000000000000003E-5</v>
      </c>
      <c r="J84">
        <v>2.8674499999999998</v>
      </c>
      <c r="K84" s="3">
        <v>7.4999999999999993E-5</v>
      </c>
      <c r="L84">
        <v>4.01</v>
      </c>
      <c r="M84"/>
      <c r="N84" s="15"/>
    </row>
    <row r="85" spans="1:14" s="2" customFormat="1">
      <c r="A85">
        <v>197704</v>
      </c>
      <c r="B85" t="s">
        <v>69</v>
      </c>
      <c r="C85" t="s">
        <v>68</v>
      </c>
      <c r="D85">
        <v>26.635000000000002</v>
      </c>
      <c r="E85">
        <v>39.789000000000001</v>
      </c>
      <c r="F85">
        <v>445.78699999999998</v>
      </c>
      <c r="G85">
        <v>-134.999</v>
      </c>
      <c r="H85">
        <v>2.8670200000000001</v>
      </c>
      <c r="I85" s="3">
        <v>6.4999999999999994E-5</v>
      </c>
      <c r="J85">
        <v>2.8673600000000001</v>
      </c>
      <c r="K85" s="3">
        <v>7.2000000000000002E-5</v>
      </c>
      <c r="L85">
        <v>4.0199999999999996</v>
      </c>
      <c r="M85"/>
      <c r="N85" s="15"/>
    </row>
    <row r="86" spans="1:14" s="2" customFormat="1">
      <c r="A86">
        <v>197705</v>
      </c>
      <c r="B86" t="s">
        <v>69</v>
      </c>
      <c r="C86" t="s">
        <v>68</v>
      </c>
      <c r="D86">
        <v>26.635000000000002</v>
      </c>
      <c r="E86">
        <v>29.819199999999999</v>
      </c>
      <c r="F86">
        <v>449.22500000000002</v>
      </c>
      <c r="G86">
        <v>-134.999</v>
      </c>
      <c r="H86">
        <v>2.8711199999999999</v>
      </c>
      <c r="I86" s="3">
        <v>1.15E-4</v>
      </c>
      <c r="J86">
        <v>2.87026</v>
      </c>
      <c r="K86" s="3">
        <v>1.4100000000000001E-4</v>
      </c>
      <c r="L86">
        <v>4.0199999999999996</v>
      </c>
      <c r="M86"/>
      <c r="N86" s="15"/>
    </row>
    <row r="87" spans="1:14" s="2" customFormat="1">
      <c r="A87">
        <v>197706</v>
      </c>
      <c r="B87" t="s">
        <v>69</v>
      </c>
      <c r="C87" t="s">
        <v>68</v>
      </c>
      <c r="D87">
        <v>26.635000000000002</v>
      </c>
      <c r="E87">
        <v>32.313899999999997</v>
      </c>
      <c r="F87">
        <v>449.358</v>
      </c>
      <c r="G87">
        <v>-134.999</v>
      </c>
      <c r="H87">
        <v>2.8711600000000002</v>
      </c>
      <c r="I87" s="3">
        <v>1.34E-4</v>
      </c>
      <c r="J87">
        <v>2.8711899999999999</v>
      </c>
      <c r="K87" s="3">
        <v>1.76E-4</v>
      </c>
      <c r="L87">
        <v>4</v>
      </c>
      <c r="M87"/>
      <c r="N87" s="15"/>
    </row>
    <row r="88" spans="1:14" s="2" customFormat="1">
      <c r="A88">
        <v>197707</v>
      </c>
      <c r="B88" t="s">
        <v>69</v>
      </c>
      <c r="C88" t="s">
        <v>68</v>
      </c>
      <c r="D88">
        <v>26.635000000000002</v>
      </c>
      <c r="E88">
        <v>34.81</v>
      </c>
      <c r="F88">
        <v>449.49599999999998</v>
      </c>
      <c r="G88">
        <v>-134.999</v>
      </c>
      <c r="H88">
        <v>2.86964</v>
      </c>
      <c r="I88" s="3">
        <v>1.37E-4</v>
      </c>
      <c r="J88">
        <v>2.87079</v>
      </c>
      <c r="K88" s="3">
        <v>1.4899999999999999E-4</v>
      </c>
      <c r="L88">
        <v>4.01</v>
      </c>
      <c r="M88"/>
      <c r="N88" s="15"/>
    </row>
    <row r="89" spans="1:14" s="2" customFormat="1">
      <c r="A89">
        <v>197708</v>
      </c>
      <c r="B89" t="s">
        <v>69</v>
      </c>
      <c r="C89" t="s">
        <v>68</v>
      </c>
      <c r="D89">
        <v>26.635000000000002</v>
      </c>
      <c r="E89">
        <v>37.308</v>
      </c>
      <c r="F89">
        <v>449.62799999999999</v>
      </c>
      <c r="G89">
        <v>-134.999</v>
      </c>
      <c r="H89">
        <v>2.86741</v>
      </c>
      <c r="I89" s="3">
        <v>6.8999999999999997E-5</v>
      </c>
      <c r="J89">
        <v>2.8678499999999998</v>
      </c>
      <c r="K89" s="3">
        <v>6.7999999999999999E-5</v>
      </c>
      <c r="L89">
        <v>4</v>
      </c>
      <c r="M89"/>
      <c r="N89" s="15"/>
    </row>
    <row r="90" spans="1:14" s="2" customFormat="1">
      <c r="A90">
        <v>197709</v>
      </c>
      <c r="B90" t="s">
        <v>69</v>
      </c>
      <c r="C90" t="s">
        <v>68</v>
      </c>
      <c r="D90">
        <v>26.635000000000002</v>
      </c>
      <c r="E90">
        <v>39.795000000000002</v>
      </c>
      <c r="F90">
        <v>449.76400000000001</v>
      </c>
      <c r="G90">
        <v>-134.999</v>
      </c>
      <c r="H90">
        <v>2.8669699999999998</v>
      </c>
      <c r="I90" s="3">
        <v>6.8999999999999997E-5</v>
      </c>
      <c r="J90">
        <v>2.8670900000000001</v>
      </c>
      <c r="K90" s="3">
        <v>6.2000000000000003E-5</v>
      </c>
      <c r="L90">
        <v>4.01</v>
      </c>
      <c r="M90"/>
      <c r="N90" s="15"/>
    </row>
    <row r="91" spans="1:14" s="2" customFormat="1">
      <c r="A91">
        <v>197710</v>
      </c>
      <c r="B91" t="s">
        <v>69</v>
      </c>
      <c r="C91" t="s">
        <v>68</v>
      </c>
      <c r="D91">
        <v>26.635000000000002</v>
      </c>
      <c r="E91">
        <v>29.658000000000001</v>
      </c>
      <c r="F91">
        <v>452.798</v>
      </c>
      <c r="G91">
        <v>-134.999</v>
      </c>
      <c r="H91">
        <v>2.8710399999999998</v>
      </c>
      <c r="I91" s="3">
        <v>1.3300000000000001E-4</v>
      </c>
      <c r="J91">
        <v>2.8712</v>
      </c>
      <c r="K91" s="3">
        <v>1.75E-4</v>
      </c>
      <c r="L91">
        <v>4</v>
      </c>
      <c r="M91"/>
      <c r="N91" s="15"/>
    </row>
    <row r="92" spans="1:14" s="2" customFormat="1">
      <c r="A92">
        <v>197711</v>
      </c>
      <c r="B92" t="s">
        <v>69</v>
      </c>
      <c r="C92" t="s">
        <v>68</v>
      </c>
      <c r="D92">
        <v>26.635000000000002</v>
      </c>
      <c r="E92">
        <v>32.164999999999999</v>
      </c>
      <c r="F92">
        <v>453.03500000000003</v>
      </c>
      <c r="G92">
        <v>-134.999</v>
      </c>
      <c r="H92">
        <v>2.87107</v>
      </c>
      <c r="I92" s="3">
        <v>1.2799999999999999E-4</v>
      </c>
      <c r="J92">
        <v>2.8718499999999998</v>
      </c>
      <c r="K92" s="3">
        <v>1.55E-4</v>
      </c>
      <c r="L92">
        <v>4.0199999999999996</v>
      </c>
      <c r="M92"/>
      <c r="N92" s="15"/>
    </row>
    <row r="93" spans="1:14" s="2" customFormat="1">
      <c r="A93">
        <v>197712</v>
      </c>
      <c r="B93" t="s">
        <v>69</v>
      </c>
      <c r="C93" t="s">
        <v>68</v>
      </c>
      <c r="D93">
        <v>26.635000000000002</v>
      </c>
      <c r="E93">
        <v>34.649000000000001</v>
      </c>
      <c r="F93">
        <v>453.27800000000002</v>
      </c>
      <c r="G93">
        <v>-134.999</v>
      </c>
      <c r="H93">
        <v>2.8691</v>
      </c>
      <c r="I93" s="3">
        <v>9.7999999999999997E-5</v>
      </c>
      <c r="J93">
        <v>2.8696000000000002</v>
      </c>
      <c r="K93" s="3">
        <v>1.2400000000000001E-4</v>
      </c>
      <c r="L93">
        <v>4.01</v>
      </c>
      <c r="M93"/>
      <c r="N93" s="15"/>
    </row>
    <row r="94" spans="1:14" s="2" customFormat="1">
      <c r="A94">
        <v>197713</v>
      </c>
      <c r="B94" t="s">
        <v>69</v>
      </c>
      <c r="C94" t="s">
        <v>68</v>
      </c>
      <c r="D94">
        <v>26.635000000000002</v>
      </c>
      <c r="E94">
        <v>37.143000000000001</v>
      </c>
      <c r="F94">
        <v>453.50900000000001</v>
      </c>
      <c r="G94">
        <v>-134.999</v>
      </c>
      <c r="H94">
        <v>2.8672200000000001</v>
      </c>
      <c r="I94" s="3">
        <v>6.3999999999999997E-5</v>
      </c>
      <c r="J94">
        <v>2.8677199999999998</v>
      </c>
      <c r="K94" s="3">
        <v>7.1000000000000005E-5</v>
      </c>
      <c r="L94">
        <v>4.0199999999999996</v>
      </c>
      <c r="M94"/>
      <c r="N94" s="15"/>
    </row>
    <row r="95" spans="1:14" s="2" customFormat="1">
      <c r="A95">
        <v>197714</v>
      </c>
      <c r="B95" t="s">
        <v>69</v>
      </c>
      <c r="C95" t="s">
        <v>68</v>
      </c>
      <c r="D95">
        <v>26.635000000000002</v>
      </c>
      <c r="E95">
        <v>39.625</v>
      </c>
      <c r="F95">
        <v>453.74799999999999</v>
      </c>
      <c r="G95">
        <v>-134.999</v>
      </c>
      <c r="H95">
        <v>2.8670300000000002</v>
      </c>
      <c r="I95" s="3">
        <v>8.3999999999999995E-5</v>
      </c>
      <c r="J95">
        <v>2.8674400000000002</v>
      </c>
      <c r="K95" s="3">
        <v>7.1000000000000005E-5</v>
      </c>
      <c r="L95">
        <v>4.0199999999999996</v>
      </c>
      <c r="M95"/>
      <c r="N95" s="15"/>
    </row>
    <row r="96" spans="1:14" s="2" customFormat="1">
      <c r="A96">
        <v>197715</v>
      </c>
      <c r="B96" t="s">
        <v>69</v>
      </c>
      <c r="C96" t="s">
        <v>68</v>
      </c>
      <c r="D96">
        <v>26.635000000000002</v>
      </c>
      <c r="E96">
        <v>29.356000000000002</v>
      </c>
      <c r="F96">
        <v>456.08</v>
      </c>
      <c r="G96">
        <v>-134.999</v>
      </c>
      <c r="H96">
        <v>2.8701099999999999</v>
      </c>
      <c r="I96" s="3">
        <v>1.2799999999999999E-4</v>
      </c>
      <c r="J96">
        <v>2.87046</v>
      </c>
      <c r="K96" s="3">
        <v>1.3999999999999999E-4</v>
      </c>
      <c r="L96">
        <v>4</v>
      </c>
      <c r="M96"/>
      <c r="N96" s="15"/>
    </row>
    <row r="97" spans="1:14" s="2" customFormat="1">
      <c r="A97">
        <v>197716</v>
      </c>
      <c r="B97" t="s">
        <v>69</v>
      </c>
      <c r="C97" t="s">
        <v>68</v>
      </c>
      <c r="D97">
        <v>26.635000000000002</v>
      </c>
      <c r="E97">
        <v>31.844000000000001</v>
      </c>
      <c r="F97">
        <v>456.32100000000003</v>
      </c>
      <c r="G97">
        <v>-134.999</v>
      </c>
      <c r="H97">
        <v>2.8676200000000001</v>
      </c>
      <c r="I97" s="3">
        <v>7.6000000000000004E-5</v>
      </c>
      <c r="J97">
        <v>2.86836</v>
      </c>
      <c r="K97" s="3">
        <v>8.3999999999999995E-5</v>
      </c>
      <c r="L97">
        <v>4.0199999999999996</v>
      </c>
      <c r="M97"/>
      <c r="N97" s="15"/>
    </row>
    <row r="98" spans="1:14" s="2" customFormat="1">
      <c r="A98">
        <v>197717</v>
      </c>
      <c r="B98" t="s">
        <v>69</v>
      </c>
      <c r="C98" t="s">
        <v>68</v>
      </c>
      <c r="D98">
        <v>26.635000000000002</v>
      </c>
      <c r="E98">
        <v>34.332000000000001</v>
      </c>
      <c r="F98">
        <v>456.565</v>
      </c>
      <c r="G98">
        <v>-134.999</v>
      </c>
      <c r="H98">
        <v>2.8670100000000001</v>
      </c>
      <c r="I98" s="3">
        <v>6.4999999999999994E-5</v>
      </c>
      <c r="J98">
        <v>2.8675299999999999</v>
      </c>
      <c r="K98" s="3">
        <v>7.6000000000000004E-5</v>
      </c>
      <c r="L98">
        <v>4.01</v>
      </c>
      <c r="M98"/>
      <c r="N98" s="15"/>
    </row>
    <row r="99" spans="1:14" s="2" customFormat="1">
      <c r="A99">
        <v>197718</v>
      </c>
      <c r="B99" t="s">
        <v>69</v>
      </c>
      <c r="C99" t="s">
        <v>68</v>
      </c>
      <c r="D99">
        <v>26.635000000000002</v>
      </c>
      <c r="E99">
        <v>36.82</v>
      </c>
      <c r="F99">
        <v>456.8</v>
      </c>
      <c r="G99">
        <v>-134.999</v>
      </c>
      <c r="H99">
        <v>2.8671099999999998</v>
      </c>
      <c r="I99" s="3">
        <v>8.2999999999999998E-5</v>
      </c>
      <c r="J99">
        <v>2.8673799999999998</v>
      </c>
      <c r="K99" s="3">
        <v>6.9999999999999994E-5</v>
      </c>
      <c r="L99">
        <v>4.01</v>
      </c>
      <c r="M99"/>
      <c r="N99" s="15"/>
    </row>
    <row r="100" spans="1:14" s="2" customFormat="1">
      <c r="A100">
        <v>197719</v>
      </c>
      <c r="B100" t="s">
        <v>69</v>
      </c>
      <c r="C100" t="s">
        <v>68</v>
      </c>
      <c r="D100">
        <v>26.635000000000002</v>
      </c>
      <c r="E100">
        <v>39.311</v>
      </c>
      <c r="F100">
        <v>457.04700000000003</v>
      </c>
      <c r="G100">
        <v>-134.999</v>
      </c>
      <c r="H100">
        <v>2.8670399999999998</v>
      </c>
      <c r="I100" s="3">
        <v>7.8999999999999996E-5</v>
      </c>
      <c r="J100">
        <v>2.8675099999999998</v>
      </c>
      <c r="K100" s="3">
        <v>6.4999999999999994E-5</v>
      </c>
      <c r="L100">
        <v>4.01</v>
      </c>
      <c r="M100"/>
      <c r="N100" s="15"/>
    </row>
    <row r="101" spans="1:14" s="2" customFormat="1">
      <c r="A101">
        <v>197720</v>
      </c>
      <c r="B101" t="s">
        <v>69</v>
      </c>
      <c r="C101" t="s">
        <v>68</v>
      </c>
      <c r="D101">
        <v>26.635000000000002</v>
      </c>
      <c r="E101">
        <v>29.001999999999999</v>
      </c>
      <c r="F101">
        <v>459.31200000000001</v>
      </c>
      <c r="G101">
        <v>-134.999</v>
      </c>
      <c r="H101">
        <v>2.8677999999999999</v>
      </c>
      <c r="I101" s="3">
        <v>7.7000000000000001E-5</v>
      </c>
      <c r="J101">
        <v>2.8679299999999999</v>
      </c>
      <c r="K101" s="3">
        <v>7.8999999999999996E-5</v>
      </c>
      <c r="L101">
        <v>4.01</v>
      </c>
      <c r="M101"/>
      <c r="N101" s="15"/>
    </row>
    <row r="102" spans="1:14" s="2" customFormat="1">
      <c r="A102">
        <v>197721</v>
      </c>
      <c r="B102" t="s">
        <v>69</v>
      </c>
      <c r="C102" t="s">
        <v>68</v>
      </c>
      <c r="D102">
        <v>26.635000000000002</v>
      </c>
      <c r="E102">
        <v>31.491900000000001</v>
      </c>
      <c r="F102">
        <v>459.56</v>
      </c>
      <c r="G102">
        <v>-134.999</v>
      </c>
      <c r="H102">
        <v>2.867</v>
      </c>
      <c r="I102" s="3">
        <v>6.9999999999999994E-5</v>
      </c>
      <c r="J102">
        <v>2.8673099999999998</v>
      </c>
      <c r="K102" s="3">
        <v>7.4999999999999993E-5</v>
      </c>
      <c r="L102">
        <v>4.01</v>
      </c>
      <c r="M102"/>
      <c r="N102" s="15"/>
    </row>
    <row r="103" spans="1:14" s="2" customFormat="1">
      <c r="A103">
        <v>197722</v>
      </c>
      <c r="B103" t="s">
        <v>69</v>
      </c>
      <c r="C103" t="s">
        <v>68</v>
      </c>
      <c r="D103">
        <v>26.635000000000002</v>
      </c>
      <c r="E103">
        <v>33.979999999999997</v>
      </c>
      <c r="F103">
        <v>459.80900000000003</v>
      </c>
      <c r="G103">
        <v>-134.999</v>
      </c>
      <c r="H103">
        <v>2.86707</v>
      </c>
      <c r="I103" s="3">
        <v>5.7000000000000003E-5</v>
      </c>
      <c r="J103">
        <v>2.8673199999999999</v>
      </c>
      <c r="K103" s="3">
        <v>8.2000000000000001E-5</v>
      </c>
      <c r="L103">
        <v>4</v>
      </c>
      <c r="M103"/>
      <c r="N103" s="15"/>
    </row>
    <row r="104" spans="1:14" s="2" customFormat="1">
      <c r="A104">
        <v>197723</v>
      </c>
      <c r="B104" t="s">
        <v>69</v>
      </c>
      <c r="C104" t="s">
        <v>68</v>
      </c>
      <c r="D104">
        <v>26.635000000000002</v>
      </c>
      <c r="E104">
        <v>36.466000000000001</v>
      </c>
      <c r="F104">
        <v>460.05500000000001</v>
      </c>
      <c r="G104">
        <v>-134.999</v>
      </c>
      <c r="H104">
        <v>2.8671099999999998</v>
      </c>
      <c r="I104" s="3">
        <v>6.4999999999999994E-5</v>
      </c>
      <c r="J104">
        <v>2.8673099999999998</v>
      </c>
      <c r="K104" s="3">
        <v>7.1000000000000005E-5</v>
      </c>
      <c r="L104">
        <v>4.01</v>
      </c>
      <c r="M104"/>
      <c r="N104" s="15"/>
    </row>
    <row r="105" spans="1:14" s="2" customFormat="1">
      <c r="A105">
        <v>197724</v>
      </c>
      <c r="B105" t="s">
        <v>69</v>
      </c>
      <c r="C105" t="s">
        <v>68</v>
      </c>
      <c r="D105">
        <v>26.635000000000002</v>
      </c>
      <c r="E105">
        <v>38.956000000000003</v>
      </c>
      <c r="F105">
        <v>460.31</v>
      </c>
      <c r="G105">
        <v>-134.999</v>
      </c>
      <c r="H105">
        <v>2.8671899999999999</v>
      </c>
      <c r="I105" s="3">
        <v>8.0000000000000007E-5</v>
      </c>
      <c r="J105">
        <v>2.8672900000000001</v>
      </c>
      <c r="K105" s="3">
        <v>6.7999999999999999E-5</v>
      </c>
      <c r="L105">
        <v>4.01</v>
      </c>
      <c r="M105"/>
      <c r="N105" s="15"/>
    </row>
    <row r="106" spans="1:14" s="2" customFormat="1">
      <c r="A106">
        <v>197725</v>
      </c>
      <c r="B106" t="s">
        <v>69</v>
      </c>
      <c r="C106" t="s">
        <v>68</v>
      </c>
      <c r="D106">
        <v>26.635000000000002</v>
      </c>
      <c r="E106">
        <v>28.5961</v>
      </c>
      <c r="F106">
        <v>462.58300000000003</v>
      </c>
      <c r="G106">
        <v>-134.999</v>
      </c>
      <c r="H106">
        <v>2.8671700000000002</v>
      </c>
      <c r="I106" s="3">
        <v>6.0999999999999999E-5</v>
      </c>
      <c r="J106">
        <v>2.8672200000000001</v>
      </c>
      <c r="K106" s="3">
        <v>7.4999999999999993E-5</v>
      </c>
      <c r="L106">
        <v>4.01</v>
      </c>
      <c r="M106"/>
      <c r="N106" s="15"/>
    </row>
    <row r="107" spans="1:14" s="2" customFormat="1">
      <c r="A107">
        <v>197726</v>
      </c>
      <c r="B107" t="s">
        <v>69</v>
      </c>
      <c r="C107" t="s">
        <v>68</v>
      </c>
      <c r="D107">
        <v>26.635000000000002</v>
      </c>
      <c r="E107">
        <v>31.096</v>
      </c>
      <c r="F107">
        <v>462.83600000000001</v>
      </c>
      <c r="G107">
        <v>-134.999</v>
      </c>
      <c r="H107">
        <v>2.8671899999999999</v>
      </c>
      <c r="I107" s="3">
        <v>5.5000000000000002E-5</v>
      </c>
      <c r="J107">
        <v>2.8671600000000002</v>
      </c>
      <c r="K107" s="3">
        <v>7.8999999999999996E-5</v>
      </c>
      <c r="L107">
        <v>4.0199999999999996</v>
      </c>
      <c r="M107"/>
      <c r="N107" s="15"/>
    </row>
    <row r="108" spans="1:14" s="2" customFormat="1">
      <c r="A108">
        <v>197727</v>
      </c>
      <c r="B108" t="s">
        <v>69</v>
      </c>
      <c r="C108" t="s">
        <v>68</v>
      </c>
      <c r="D108">
        <v>26.635000000000002</v>
      </c>
      <c r="E108">
        <v>33.594900000000003</v>
      </c>
      <c r="F108">
        <v>463.07900000000001</v>
      </c>
      <c r="G108">
        <v>-134.999</v>
      </c>
      <c r="H108">
        <v>2.8670900000000001</v>
      </c>
      <c r="I108" s="3">
        <v>5.5999999999999999E-5</v>
      </c>
      <c r="J108">
        <v>2.8672</v>
      </c>
      <c r="K108" s="3">
        <v>7.2000000000000002E-5</v>
      </c>
      <c r="L108">
        <v>4.01</v>
      </c>
      <c r="M108"/>
      <c r="N108" s="15"/>
    </row>
    <row r="109" spans="1:14" s="2" customFormat="1">
      <c r="A109">
        <v>197728</v>
      </c>
      <c r="B109" t="s">
        <v>69</v>
      </c>
      <c r="C109" t="s">
        <v>68</v>
      </c>
      <c r="D109">
        <v>26.635000000000002</v>
      </c>
      <c r="E109">
        <v>36.067</v>
      </c>
      <c r="F109">
        <v>463.32900000000001</v>
      </c>
      <c r="G109">
        <v>-134.999</v>
      </c>
      <c r="H109">
        <v>2.8671799999999998</v>
      </c>
      <c r="I109" s="3">
        <v>5.8999999999999998E-5</v>
      </c>
      <c r="J109">
        <v>2.8673299999999999</v>
      </c>
      <c r="K109" s="3">
        <v>6.7000000000000002E-5</v>
      </c>
      <c r="L109">
        <v>4.01</v>
      </c>
      <c r="M109"/>
      <c r="N109" s="15"/>
    </row>
    <row r="110" spans="1:14" s="2" customFormat="1">
      <c r="A110">
        <v>197729</v>
      </c>
      <c r="B110" t="s">
        <v>69</v>
      </c>
      <c r="C110" t="s">
        <v>68</v>
      </c>
      <c r="D110">
        <v>26.635000000000002</v>
      </c>
      <c r="E110">
        <v>38.561</v>
      </c>
      <c r="F110">
        <v>463.57499999999999</v>
      </c>
      <c r="G110">
        <v>-134.999</v>
      </c>
      <c r="H110">
        <v>2.86707</v>
      </c>
      <c r="I110" s="3">
        <v>8.1000000000000004E-5</v>
      </c>
      <c r="J110">
        <v>2.86747</v>
      </c>
      <c r="K110" s="3">
        <v>7.7999999999999999E-5</v>
      </c>
      <c r="L110">
        <v>4.0199999999999996</v>
      </c>
      <c r="M110"/>
      <c r="N110" s="15"/>
    </row>
    <row r="111" spans="1:14" s="2" customFormat="1">
      <c r="A111">
        <v>197730</v>
      </c>
      <c r="B111" t="s">
        <v>69</v>
      </c>
      <c r="C111" t="s">
        <v>68</v>
      </c>
      <c r="D111">
        <v>26.635000000000002</v>
      </c>
      <c r="E111">
        <v>28.137</v>
      </c>
      <c r="F111">
        <v>465.85599999999999</v>
      </c>
      <c r="G111">
        <v>-134.999</v>
      </c>
      <c r="H111">
        <v>2.8671700000000002</v>
      </c>
      <c r="I111" s="3">
        <v>7.7999999999999999E-5</v>
      </c>
      <c r="J111">
        <v>2.8672200000000001</v>
      </c>
      <c r="K111" s="3">
        <v>6.2000000000000003E-5</v>
      </c>
      <c r="L111">
        <v>4.01</v>
      </c>
      <c r="M111"/>
      <c r="N111" s="15"/>
    </row>
    <row r="112" spans="1:14" s="2" customFormat="1">
      <c r="A112">
        <v>197731</v>
      </c>
      <c r="B112" t="s">
        <v>69</v>
      </c>
      <c r="C112" t="s">
        <v>68</v>
      </c>
      <c r="D112">
        <v>26.635000000000002</v>
      </c>
      <c r="E112">
        <v>30.667000000000002</v>
      </c>
      <c r="F112">
        <v>466.09699999999998</v>
      </c>
      <c r="G112">
        <v>-134.999</v>
      </c>
      <c r="H112">
        <v>2.8671500000000001</v>
      </c>
      <c r="I112" s="3">
        <v>5.5999999999999999E-5</v>
      </c>
      <c r="J112">
        <v>2.8672</v>
      </c>
      <c r="K112" s="3">
        <v>6.7000000000000002E-5</v>
      </c>
      <c r="L112">
        <v>4.01</v>
      </c>
      <c r="M112"/>
      <c r="N112" s="15"/>
    </row>
    <row r="113" spans="1:14" s="2" customFormat="1">
      <c r="A113">
        <v>197732</v>
      </c>
      <c r="B113" t="s">
        <v>69</v>
      </c>
      <c r="C113" t="s">
        <v>68</v>
      </c>
      <c r="D113">
        <v>26.635000000000002</v>
      </c>
      <c r="E113">
        <v>33.137900000000002</v>
      </c>
      <c r="F113">
        <v>466.33300000000003</v>
      </c>
      <c r="G113">
        <v>-134.999</v>
      </c>
      <c r="H113">
        <v>2.8669899999999999</v>
      </c>
      <c r="I113" s="3">
        <v>5.3000000000000001E-5</v>
      </c>
      <c r="J113">
        <v>2.8673600000000001</v>
      </c>
      <c r="K113" s="3">
        <v>6.7999999999999999E-5</v>
      </c>
      <c r="L113">
        <v>4.0199999999999996</v>
      </c>
      <c r="M113"/>
      <c r="N113" s="15"/>
    </row>
    <row r="114" spans="1:14" s="2" customFormat="1">
      <c r="A114">
        <v>197733</v>
      </c>
      <c r="B114" t="s">
        <v>69</v>
      </c>
      <c r="C114" t="s">
        <v>68</v>
      </c>
      <c r="D114">
        <v>26.635000000000002</v>
      </c>
      <c r="E114">
        <v>35.622999999999998</v>
      </c>
      <c r="F114">
        <v>466.57900000000001</v>
      </c>
      <c r="G114">
        <v>-134.999</v>
      </c>
      <c r="H114">
        <v>2.8670399999999998</v>
      </c>
      <c r="I114" s="3">
        <v>7.2999999999999999E-5</v>
      </c>
      <c r="J114">
        <v>2.8673299999999999</v>
      </c>
      <c r="K114" s="3">
        <v>6.2000000000000003E-5</v>
      </c>
      <c r="L114">
        <v>4.0199999999999996</v>
      </c>
      <c r="M114"/>
      <c r="N114" s="15"/>
    </row>
    <row r="115" spans="1:14" s="2" customFormat="1">
      <c r="A115">
        <v>197734</v>
      </c>
      <c r="B115" t="s">
        <v>69</v>
      </c>
      <c r="C115" t="s">
        <v>68</v>
      </c>
      <c r="D115">
        <v>26.635000000000002</v>
      </c>
      <c r="E115">
        <v>38.116999999999997</v>
      </c>
      <c r="F115">
        <v>466.80799999999999</v>
      </c>
      <c r="G115">
        <v>-134.999</v>
      </c>
      <c r="H115">
        <v>2.8671199999999999</v>
      </c>
      <c r="I115" s="3">
        <v>5.8E-5</v>
      </c>
      <c r="J115">
        <v>2.86734</v>
      </c>
      <c r="K115" s="3">
        <v>7.2000000000000002E-5</v>
      </c>
      <c r="L115">
        <v>4.01</v>
      </c>
      <c r="M115"/>
      <c r="N115" s="15"/>
    </row>
    <row r="116" spans="1:14" s="2" customFormat="1">
      <c r="A116">
        <v>197735</v>
      </c>
      <c r="B116" t="s">
        <v>69</v>
      </c>
      <c r="C116" t="s">
        <v>68</v>
      </c>
      <c r="D116">
        <v>26.635000000000002</v>
      </c>
      <c r="E116">
        <v>27.140999999999998</v>
      </c>
      <c r="F116">
        <v>475.541</v>
      </c>
      <c r="G116">
        <v>-134.999</v>
      </c>
      <c r="H116">
        <v>2.8673000000000002</v>
      </c>
      <c r="I116" s="3">
        <v>6.6000000000000005E-5</v>
      </c>
      <c r="J116">
        <v>2.8673000000000002</v>
      </c>
      <c r="K116" s="3">
        <v>6.6000000000000005E-5</v>
      </c>
      <c r="L116">
        <v>4.01</v>
      </c>
      <c r="M116"/>
      <c r="N116" s="15"/>
    </row>
    <row r="117" spans="1:14" s="2" customFormat="1">
      <c r="A117">
        <v>197736</v>
      </c>
      <c r="B117" t="s">
        <v>69</v>
      </c>
      <c r="C117" t="s">
        <v>68</v>
      </c>
      <c r="D117">
        <v>26.635000000000002</v>
      </c>
      <c r="E117">
        <v>29.651800000000001</v>
      </c>
      <c r="F117">
        <v>475.80200000000002</v>
      </c>
      <c r="G117">
        <v>-134.999</v>
      </c>
      <c r="H117">
        <v>2.8671099999999998</v>
      </c>
      <c r="I117" s="3">
        <v>6.6000000000000005E-5</v>
      </c>
      <c r="J117">
        <v>2.8673600000000001</v>
      </c>
      <c r="K117" s="3">
        <v>7.1000000000000005E-5</v>
      </c>
      <c r="L117">
        <v>4.01</v>
      </c>
      <c r="M117"/>
      <c r="N117" s="15"/>
    </row>
    <row r="118" spans="1:14" s="2" customFormat="1">
      <c r="A118">
        <v>197737</v>
      </c>
      <c r="B118" t="s">
        <v>69</v>
      </c>
      <c r="C118" t="s">
        <v>68</v>
      </c>
      <c r="D118">
        <v>26.635000000000002</v>
      </c>
      <c r="E118">
        <v>32.125</v>
      </c>
      <c r="F118">
        <v>476.072</v>
      </c>
      <c r="G118">
        <v>-134.999</v>
      </c>
      <c r="H118">
        <v>2.86707</v>
      </c>
      <c r="I118" s="3">
        <v>5.5000000000000002E-5</v>
      </c>
      <c r="J118">
        <v>2.8673199999999999</v>
      </c>
      <c r="K118" s="3">
        <v>7.1000000000000005E-5</v>
      </c>
      <c r="L118">
        <v>4.01</v>
      </c>
      <c r="M118"/>
      <c r="N118" s="15"/>
    </row>
    <row r="119" spans="1:14" s="2" customFormat="1">
      <c r="A119">
        <v>197738</v>
      </c>
      <c r="B119" t="s">
        <v>69</v>
      </c>
      <c r="C119" t="s">
        <v>68</v>
      </c>
      <c r="D119">
        <v>26.635000000000002</v>
      </c>
      <c r="E119">
        <v>34.610500000000002</v>
      </c>
      <c r="F119">
        <v>476.34199999999998</v>
      </c>
      <c r="G119">
        <v>-134.999</v>
      </c>
      <c r="H119">
        <v>2.86714</v>
      </c>
      <c r="I119" s="3">
        <v>6.3E-5</v>
      </c>
      <c r="J119">
        <v>2.8673899999999999</v>
      </c>
      <c r="K119" s="3">
        <v>8.5000000000000006E-5</v>
      </c>
      <c r="L119">
        <v>4.0199999999999996</v>
      </c>
      <c r="M119"/>
      <c r="N119" s="15"/>
    </row>
    <row r="120" spans="1:14" s="2" customFormat="1">
      <c r="A120">
        <v>197739</v>
      </c>
      <c r="B120" t="s">
        <v>69</v>
      </c>
      <c r="C120" t="s">
        <v>68</v>
      </c>
      <c r="D120">
        <v>26.635000000000002</v>
      </c>
      <c r="E120">
        <v>37.103000000000002</v>
      </c>
      <c r="F120">
        <v>476.61700000000002</v>
      </c>
      <c r="G120">
        <v>-134.999</v>
      </c>
      <c r="H120">
        <v>2.86721</v>
      </c>
      <c r="I120" s="3">
        <v>7.3999999999999996E-5</v>
      </c>
      <c r="J120">
        <v>2.8674599999999999</v>
      </c>
      <c r="K120" s="3">
        <v>6.0000000000000002E-5</v>
      </c>
      <c r="L120">
        <v>4.0199999999999996</v>
      </c>
      <c r="M120"/>
      <c r="N120" s="15"/>
    </row>
    <row r="121" spans="1:14" s="2" customFormat="1">
      <c r="A121" s="6">
        <v>197740</v>
      </c>
      <c r="B121" s="6" t="s">
        <v>69</v>
      </c>
      <c r="C121" s="6" t="s">
        <v>70</v>
      </c>
      <c r="D121" s="6">
        <v>1.409</v>
      </c>
      <c r="E121" s="6">
        <v>-27.512</v>
      </c>
      <c r="F121" s="6">
        <v>436.416</v>
      </c>
      <c r="G121" s="6">
        <v>44.988</v>
      </c>
      <c r="H121" s="6">
        <v>2.8671500000000001</v>
      </c>
      <c r="I121" s="7">
        <v>6.3999999999999997E-5</v>
      </c>
      <c r="J121" s="6">
        <v>2.8669199999999999</v>
      </c>
      <c r="K121" s="7">
        <v>7.3999999999999996E-5</v>
      </c>
      <c r="L121" s="6">
        <v>4.0199999999999996</v>
      </c>
      <c r="M121" s="6"/>
      <c r="N121" s="15"/>
    </row>
    <row r="122" spans="1:14" s="2" customFormat="1">
      <c r="A122">
        <v>197741</v>
      </c>
      <c r="B122" t="s">
        <v>69</v>
      </c>
      <c r="C122" t="s">
        <v>70</v>
      </c>
      <c r="D122">
        <v>1.409</v>
      </c>
      <c r="E122">
        <v>-25.002099999999999</v>
      </c>
      <c r="F122">
        <v>436.41500000000002</v>
      </c>
      <c r="G122">
        <v>44.987200000000001</v>
      </c>
      <c r="H122">
        <v>2.8669799999999999</v>
      </c>
      <c r="I122" s="3">
        <v>5.5000000000000002E-5</v>
      </c>
      <c r="J122">
        <v>2.86734</v>
      </c>
      <c r="K122" s="3">
        <v>6.7999999999999999E-5</v>
      </c>
      <c r="L122">
        <v>4.01</v>
      </c>
      <c r="M122"/>
      <c r="N122" s="15"/>
    </row>
    <row r="123" spans="1:14" s="2" customFormat="1">
      <c r="A123">
        <v>197742</v>
      </c>
      <c r="B123" t="s">
        <v>69</v>
      </c>
      <c r="C123" t="s">
        <v>70</v>
      </c>
      <c r="D123">
        <v>1.409</v>
      </c>
      <c r="E123">
        <v>-22.495000000000001</v>
      </c>
      <c r="F123">
        <v>436.41500000000002</v>
      </c>
      <c r="G123">
        <v>44.986699999999999</v>
      </c>
      <c r="H123">
        <v>2.86713</v>
      </c>
      <c r="I123" s="3">
        <v>5.8E-5</v>
      </c>
      <c r="J123">
        <v>2.8673700000000002</v>
      </c>
      <c r="K123" s="3">
        <v>7.2000000000000002E-5</v>
      </c>
      <c r="L123">
        <v>4.0199999999999996</v>
      </c>
      <c r="M123"/>
      <c r="N123" s="15"/>
    </row>
    <row r="124" spans="1:14" s="2" customFormat="1">
      <c r="A124">
        <v>197743</v>
      </c>
      <c r="B124" t="s">
        <v>69</v>
      </c>
      <c r="C124" t="s">
        <v>70</v>
      </c>
      <c r="D124">
        <v>1.409</v>
      </c>
      <c r="E124">
        <v>-20.0062</v>
      </c>
      <c r="F124">
        <v>436.41399999999999</v>
      </c>
      <c r="G124">
        <v>44.986499999999999</v>
      </c>
      <c r="H124">
        <v>2.8671099999999998</v>
      </c>
      <c r="I124" s="3">
        <v>6.0999999999999999E-5</v>
      </c>
      <c r="J124">
        <v>2.8672399999999998</v>
      </c>
      <c r="K124" s="3">
        <v>7.6000000000000004E-5</v>
      </c>
      <c r="L124">
        <v>4</v>
      </c>
      <c r="M124"/>
      <c r="N124" s="15"/>
    </row>
    <row r="125" spans="1:14" s="2" customFormat="1">
      <c r="A125">
        <v>197744</v>
      </c>
      <c r="B125" t="s">
        <v>69</v>
      </c>
      <c r="C125" t="s">
        <v>70</v>
      </c>
      <c r="D125">
        <v>1.409</v>
      </c>
      <c r="E125">
        <v>-17.506</v>
      </c>
      <c r="F125">
        <v>436.41399999999999</v>
      </c>
      <c r="G125">
        <v>44.9863</v>
      </c>
      <c r="H125">
        <v>2.8670399999999998</v>
      </c>
      <c r="I125" s="3">
        <v>6.3999999999999997E-5</v>
      </c>
      <c r="J125">
        <v>2.86707</v>
      </c>
      <c r="K125" s="3">
        <v>6.2000000000000003E-5</v>
      </c>
      <c r="L125">
        <v>4</v>
      </c>
      <c r="M125"/>
      <c r="N125" s="15"/>
    </row>
    <row r="126" spans="1:14" s="2" customFormat="1">
      <c r="A126">
        <v>197745</v>
      </c>
      <c r="B126" t="s">
        <v>69</v>
      </c>
      <c r="C126" t="s">
        <v>70</v>
      </c>
      <c r="D126">
        <v>1.409</v>
      </c>
      <c r="E126">
        <v>-27.3996</v>
      </c>
      <c r="F126">
        <v>446.37599999999998</v>
      </c>
      <c r="G126">
        <v>44.9863</v>
      </c>
      <c r="H126">
        <v>2.86707</v>
      </c>
      <c r="I126" s="3">
        <v>7.6000000000000004E-5</v>
      </c>
      <c r="J126">
        <v>2.8673500000000001</v>
      </c>
      <c r="K126" s="3">
        <v>7.6000000000000004E-5</v>
      </c>
      <c r="L126">
        <v>4.01</v>
      </c>
      <c r="M126"/>
      <c r="N126" s="15"/>
    </row>
    <row r="127" spans="1:14" s="2" customFormat="1">
      <c r="A127">
        <v>197746</v>
      </c>
      <c r="B127" t="s">
        <v>69</v>
      </c>
      <c r="C127" t="s">
        <v>70</v>
      </c>
      <c r="D127">
        <v>1.409</v>
      </c>
      <c r="E127">
        <v>-24.882999999999999</v>
      </c>
      <c r="F127">
        <v>446.375</v>
      </c>
      <c r="G127">
        <v>44.9863</v>
      </c>
      <c r="H127">
        <v>2.8668900000000002</v>
      </c>
      <c r="I127" s="3">
        <v>7.7999999999999999E-5</v>
      </c>
      <c r="J127">
        <v>2.8673299999999999</v>
      </c>
      <c r="K127" s="3">
        <v>7.3999999999999996E-5</v>
      </c>
      <c r="L127">
        <v>4.01</v>
      </c>
      <c r="M127"/>
      <c r="N127" s="15"/>
    </row>
    <row r="128" spans="1:14" s="2" customFormat="1">
      <c r="A128">
        <v>197747</v>
      </c>
      <c r="B128" t="s">
        <v>69</v>
      </c>
      <c r="C128" t="s">
        <v>70</v>
      </c>
      <c r="D128">
        <v>1.409</v>
      </c>
      <c r="E128">
        <v>-22.402999999999999</v>
      </c>
      <c r="F128">
        <v>446.34300000000002</v>
      </c>
      <c r="G128">
        <v>44.9861</v>
      </c>
      <c r="H128">
        <v>2.8668999999999998</v>
      </c>
      <c r="I128" s="3">
        <v>5.5000000000000002E-5</v>
      </c>
      <c r="J128">
        <v>2.8672800000000001</v>
      </c>
      <c r="K128" s="3">
        <v>7.3999999999999996E-5</v>
      </c>
      <c r="L128">
        <v>4.01</v>
      </c>
      <c r="M128"/>
      <c r="N128" s="15"/>
    </row>
    <row r="129" spans="1:14" s="2" customFormat="1">
      <c r="A129">
        <v>197748</v>
      </c>
      <c r="B129" t="s">
        <v>69</v>
      </c>
      <c r="C129" t="s">
        <v>70</v>
      </c>
      <c r="D129">
        <v>1.409</v>
      </c>
      <c r="E129">
        <v>-19.890999999999998</v>
      </c>
      <c r="F129">
        <v>446.34300000000002</v>
      </c>
      <c r="G129">
        <v>44.9861</v>
      </c>
      <c r="H129">
        <v>2.8671099999999998</v>
      </c>
      <c r="I129" s="3">
        <v>6.9999999999999994E-5</v>
      </c>
      <c r="J129">
        <v>2.8673600000000001</v>
      </c>
      <c r="K129" s="3">
        <v>8.5000000000000006E-5</v>
      </c>
      <c r="L129">
        <v>4.01</v>
      </c>
      <c r="M129"/>
      <c r="N129" s="15"/>
    </row>
    <row r="130" spans="1:14" s="2" customFormat="1">
      <c r="A130">
        <v>197749</v>
      </c>
      <c r="B130" t="s">
        <v>69</v>
      </c>
      <c r="C130" t="s">
        <v>70</v>
      </c>
      <c r="D130">
        <v>1.409</v>
      </c>
      <c r="E130">
        <v>-17.399000000000001</v>
      </c>
      <c r="F130">
        <v>446.30500000000001</v>
      </c>
      <c r="G130">
        <v>44.9861</v>
      </c>
      <c r="H130">
        <v>2.8671000000000002</v>
      </c>
      <c r="I130" s="3">
        <v>6.0999999999999999E-5</v>
      </c>
      <c r="J130">
        <v>2.8670200000000001</v>
      </c>
      <c r="K130" s="3">
        <v>6.9999999999999994E-5</v>
      </c>
      <c r="L130">
        <v>4.01</v>
      </c>
      <c r="M130"/>
      <c r="N130" s="15"/>
    </row>
    <row r="131" spans="1:14" s="2" customFormat="1">
      <c r="A131">
        <v>197750</v>
      </c>
      <c r="B131" t="s">
        <v>69</v>
      </c>
      <c r="C131" t="s">
        <v>70</v>
      </c>
      <c r="D131">
        <v>1.409</v>
      </c>
      <c r="E131">
        <v>-27.361000000000001</v>
      </c>
      <c r="F131">
        <v>449.63200000000001</v>
      </c>
      <c r="G131">
        <v>44.9861</v>
      </c>
      <c r="H131">
        <v>2.867</v>
      </c>
      <c r="I131" s="3">
        <v>5.8999999999999998E-5</v>
      </c>
      <c r="J131">
        <v>2.8670499999999999</v>
      </c>
      <c r="K131" s="3">
        <v>7.2999999999999999E-5</v>
      </c>
      <c r="L131">
        <v>4.0199999999999996</v>
      </c>
      <c r="M131"/>
      <c r="N131" s="15"/>
    </row>
    <row r="132" spans="1:14" s="2" customFormat="1">
      <c r="A132">
        <v>197751</v>
      </c>
      <c r="B132" t="s">
        <v>69</v>
      </c>
      <c r="C132" t="s">
        <v>70</v>
      </c>
      <c r="D132">
        <v>1.409</v>
      </c>
      <c r="E132">
        <v>-24.866199999999999</v>
      </c>
      <c r="F132">
        <v>449.63099999999997</v>
      </c>
      <c r="G132">
        <v>44.9861</v>
      </c>
      <c r="H132">
        <v>2.8670399999999998</v>
      </c>
      <c r="I132" s="3">
        <v>5.5999999999999999E-5</v>
      </c>
      <c r="J132">
        <v>2.8671799999999998</v>
      </c>
      <c r="K132" s="3">
        <v>6.8999999999999997E-5</v>
      </c>
      <c r="L132">
        <v>4.01</v>
      </c>
      <c r="M132"/>
      <c r="N132" s="15"/>
    </row>
    <row r="133" spans="1:14" s="2" customFormat="1">
      <c r="A133">
        <v>197752</v>
      </c>
      <c r="B133" t="s">
        <v>69</v>
      </c>
      <c r="C133" t="s">
        <v>70</v>
      </c>
      <c r="D133">
        <v>1.409</v>
      </c>
      <c r="E133">
        <v>-22.361000000000001</v>
      </c>
      <c r="F133">
        <v>449.63099999999997</v>
      </c>
      <c r="G133">
        <v>44.9861</v>
      </c>
      <c r="H133">
        <v>2.86707</v>
      </c>
      <c r="I133" s="3">
        <v>6.8999999999999997E-5</v>
      </c>
      <c r="J133">
        <v>2.8673700000000002</v>
      </c>
      <c r="K133" s="3">
        <v>7.7000000000000001E-5</v>
      </c>
      <c r="L133">
        <v>4.0199999999999996</v>
      </c>
      <c r="M133"/>
      <c r="N133" s="15"/>
    </row>
    <row r="134" spans="1:14" s="2" customFormat="1">
      <c r="A134">
        <v>197753</v>
      </c>
      <c r="B134" t="s">
        <v>69</v>
      </c>
      <c r="C134" t="s">
        <v>70</v>
      </c>
      <c r="D134">
        <v>1.409</v>
      </c>
      <c r="E134">
        <v>-19.863</v>
      </c>
      <c r="F134">
        <v>449.63</v>
      </c>
      <c r="G134">
        <v>44.9861</v>
      </c>
      <c r="H134">
        <v>2.8669699999999998</v>
      </c>
      <c r="I134" s="3">
        <v>5.8999999999999998E-5</v>
      </c>
      <c r="J134">
        <v>2.8671700000000002</v>
      </c>
      <c r="K134" s="3">
        <v>6.7000000000000002E-5</v>
      </c>
      <c r="L134">
        <v>4.01</v>
      </c>
      <c r="M134"/>
      <c r="N134" s="15"/>
    </row>
    <row r="135" spans="1:14" s="2" customFormat="1">
      <c r="A135">
        <v>197754</v>
      </c>
      <c r="B135" t="s">
        <v>69</v>
      </c>
      <c r="C135" t="s">
        <v>70</v>
      </c>
      <c r="D135">
        <v>1.409</v>
      </c>
      <c r="E135">
        <v>-17.363</v>
      </c>
      <c r="F135">
        <v>449.63</v>
      </c>
      <c r="G135">
        <v>44.9861</v>
      </c>
      <c r="H135">
        <v>2.8670200000000001</v>
      </c>
      <c r="I135" s="3">
        <v>5.8E-5</v>
      </c>
      <c r="J135">
        <v>2.86707</v>
      </c>
      <c r="K135" s="3">
        <v>6.7999999999999999E-5</v>
      </c>
      <c r="L135">
        <v>4.0199999999999996</v>
      </c>
      <c r="M135"/>
      <c r="N135" s="15"/>
    </row>
    <row r="136" spans="1:14" s="2" customFormat="1">
      <c r="A136">
        <v>197755</v>
      </c>
      <c r="B136" t="s">
        <v>69</v>
      </c>
      <c r="C136" t="s">
        <v>70</v>
      </c>
      <c r="D136">
        <v>1.409</v>
      </c>
      <c r="E136">
        <v>-27.387</v>
      </c>
      <c r="F136">
        <v>452.89299999999997</v>
      </c>
      <c r="G136">
        <v>44.9861</v>
      </c>
      <c r="H136">
        <v>2.86816</v>
      </c>
      <c r="I136" s="3">
        <v>1.06E-4</v>
      </c>
      <c r="J136">
        <v>2.8678499999999998</v>
      </c>
      <c r="K136" s="3">
        <v>1.25E-4</v>
      </c>
      <c r="L136">
        <v>4.0199999999999996</v>
      </c>
      <c r="M136"/>
      <c r="N136" s="15"/>
    </row>
    <row r="137" spans="1:14" s="2" customFormat="1">
      <c r="A137">
        <v>197756</v>
      </c>
      <c r="B137" t="s">
        <v>69</v>
      </c>
      <c r="C137" t="s">
        <v>70</v>
      </c>
      <c r="D137">
        <v>1.409</v>
      </c>
      <c r="E137">
        <v>-24.885100000000001</v>
      </c>
      <c r="F137">
        <v>452.89299999999997</v>
      </c>
      <c r="G137">
        <v>44.9861</v>
      </c>
      <c r="H137">
        <v>2.8670800000000001</v>
      </c>
      <c r="I137" s="3">
        <v>7.2000000000000002E-5</v>
      </c>
      <c r="J137">
        <v>2.8675000000000002</v>
      </c>
      <c r="K137" s="3">
        <v>7.6000000000000004E-5</v>
      </c>
      <c r="L137">
        <v>4.01</v>
      </c>
      <c r="M137"/>
      <c r="N137" s="15"/>
    </row>
    <row r="138" spans="1:14" s="2" customFormat="1">
      <c r="A138">
        <v>197757</v>
      </c>
      <c r="B138" t="s">
        <v>69</v>
      </c>
      <c r="C138" t="s">
        <v>70</v>
      </c>
      <c r="D138">
        <v>1.409</v>
      </c>
      <c r="E138">
        <v>-22.382000000000001</v>
      </c>
      <c r="F138">
        <v>452.892</v>
      </c>
      <c r="G138">
        <v>44.9861</v>
      </c>
      <c r="H138">
        <v>2.8670499999999999</v>
      </c>
      <c r="I138" s="3">
        <v>5.5000000000000002E-5</v>
      </c>
      <c r="J138">
        <v>2.86741</v>
      </c>
      <c r="K138" s="3">
        <v>7.1000000000000005E-5</v>
      </c>
      <c r="L138">
        <v>4.01</v>
      </c>
      <c r="M138"/>
      <c r="N138" s="15"/>
    </row>
    <row r="139" spans="1:14" s="2" customFormat="1">
      <c r="A139">
        <v>197758</v>
      </c>
      <c r="B139" t="s">
        <v>69</v>
      </c>
      <c r="C139" t="s">
        <v>70</v>
      </c>
      <c r="D139">
        <v>1.409</v>
      </c>
      <c r="E139">
        <v>-19.877099999999999</v>
      </c>
      <c r="F139">
        <v>452.892</v>
      </c>
      <c r="G139">
        <v>44.9861</v>
      </c>
      <c r="H139">
        <v>2.8670599999999999</v>
      </c>
      <c r="I139" s="3">
        <v>6.4999999999999994E-5</v>
      </c>
      <c r="J139">
        <v>2.86734</v>
      </c>
      <c r="K139" s="3">
        <v>6.9999999999999994E-5</v>
      </c>
      <c r="L139">
        <v>4.01</v>
      </c>
      <c r="M139"/>
      <c r="N139" s="15"/>
    </row>
    <row r="140" spans="1:14" s="2" customFormat="1">
      <c r="A140">
        <v>197759</v>
      </c>
      <c r="B140" t="s">
        <v>69</v>
      </c>
      <c r="C140" t="s">
        <v>70</v>
      </c>
      <c r="D140">
        <v>1.409</v>
      </c>
      <c r="E140">
        <v>-17.388000000000002</v>
      </c>
      <c r="F140">
        <v>452.92099999999999</v>
      </c>
      <c r="G140">
        <v>44.9861</v>
      </c>
      <c r="H140">
        <v>2.8669699999999998</v>
      </c>
      <c r="I140" s="3">
        <v>6.3E-5</v>
      </c>
      <c r="J140">
        <v>2.8671899999999999</v>
      </c>
      <c r="K140" s="3">
        <v>6.7000000000000002E-5</v>
      </c>
      <c r="L140">
        <v>4.01</v>
      </c>
      <c r="M140"/>
      <c r="N140" s="15"/>
    </row>
    <row r="141" spans="1:14" s="2" customFormat="1">
      <c r="A141">
        <v>197760</v>
      </c>
      <c r="B141" t="s">
        <v>69</v>
      </c>
      <c r="C141" t="s">
        <v>70</v>
      </c>
      <c r="D141">
        <v>1.409</v>
      </c>
      <c r="E141">
        <v>-27.372</v>
      </c>
      <c r="F141">
        <v>456.221</v>
      </c>
      <c r="G141">
        <v>44.9861</v>
      </c>
      <c r="H141">
        <v>2.8716499999999998</v>
      </c>
      <c r="I141" s="3">
        <v>2.32E-4</v>
      </c>
      <c r="J141">
        <v>2.8724099999999999</v>
      </c>
      <c r="K141" s="3">
        <v>2.0699999999999999E-4</v>
      </c>
      <c r="L141">
        <v>4.01</v>
      </c>
      <c r="M141"/>
      <c r="N141" s="15"/>
    </row>
    <row r="142" spans="1:14" s="2" customFormat="1">
      <c r="A142">
        <v>197761</v>
      </c>
      <c r="B142" t="s">
        <v>69</v>
      </c>
      <c r="C142" t="s">
        <v>70</v>
      </c>
      <c r="D142">
        <v>1.409</v>
      </c>
      <c r="E142">
        <v>-24.871500000000001</v>
      </c>
      <c r="F142">
        <v>456.221</v>
      </c>
      <c r="G142">
        <v>44.9861</v>
      </c>
      <c r="H142">
        <v>2.86897</v>
      </c>
      <c r="I142" s="3">
        <v>1.56E-4</v>
      </c>
      <c r="J142">
        <v>2.86924</v>
      </c>
      <c r="K142" s="3">
        <v>1.85E-4</v>
      </c>
      <c r="L142">
        <v>4.0199999999999996</v>
      </c>
      <c r="M142"/>
      <c r="N142" s="15"/>
    </row>
    <row r="143" spans="1:14" s="2" customFormat="1">
      <c r="A143">
        <v>197762</v>
      </c>
      <c r="B143" t="s">
        <v>69</v>
      </c>
      <c r="C143" t="s">
        <v>70</v>
      </c>
      <c r="D143">
        <v>1.409</v>
      </c>
      <c r="E143">
        <v>-22.364999999999998</v>
      </c>
      <c r="F143">
        <v>456.22</v>
      </c>
      <c r="G143">
        <v>44.9861</v>
      </c>
      <c r="H143">
        <v>2.8673700000000002</v>
      </c>
      <c r="I143" s="3">
        <v>7.7000000000000001E-5</v>
      </c>
      <c r="J143">
        <v>2.86755</v>
      </c>
      <c r="K143" s="3">
        <v>9.2E-5</v>
      </c>
      <c r="L143">
        <v>4.01</v>
      </c>
      <c r="M143"/>
      <c r="N143" s="15"/>
    </row>
    <row r="144" spans="1:14" s="2" customFormat="1">
      <c r="A144">
        <v>197763</v>
      </c>
      <c r="B144" t="s">
        <v>69</v>
      </c>
      <c r="C144" t="s">
        <v>70</v>
      </c>
      <c r="D144">
        <v>1.409</v>
      </c>
      <c r="E144">
        <v>-19.867000000000001</v>
      </c>
      <c r="F144">
        <v>456.22</v>
      </c>
      <c r="G144">
        <v>44.9861</v>
      </c>
      <c r="H144">
        <v>2.8667099999999999</v>
      </c>
      <c r="I144" s="3">
        <v>5.5999999999999999E-5</v>
      </c>
      <c r="J144">
        <v>2.8673700000000002</v>
      </c>
      <c r="K144" s="3">
        <v>6.9999999999999994E-5</v>
      </c>
      <c r="L144">
        <v>4.0199999999999996</v>
      </c>
      <c r="M144"/>
      <c r="N144" s="15"/>
    </row>
    <row r="145" spans="1:14" s="2" customFormat="1">
      <c r="A145">
        <v>197764</v>
      </c>
      <c r="B145" t="s">
        <v>69</v>
      </c>
      <c r="C145" t="s">
        <v>70</v>
      </c>
      <c r="D145">
        <v>1.409</v>
      </c>
      <c r="E145">
        <v>-17.367000000000001</v>
      </c>
      <c r="F145">
        <v>456.19400000000002</v>
      </c>
      <c r="G145">
        <v>44.985999999999997</v>
      </c>
      <c r="H145">
        <v>2.8670300000000002</v>
      </c>
      <c r="I145" s="3">
        <v>5.7000000000000003E-5</v>
      </c>
      <c r="J145">
        <v>2.8673000000000002</v>
      </c>
      <c r="K145" s="3">
        <v>6.0000000000000002E-5</v>
      </c>
      <c r="L145">
        <v>4.0199999999999996</v>
      </c>
      <c r="M145"/>
      <c r="N145" s="15"/>
    </row>
    <row r="146" spans="1:14" s="2" customFormat="1">
      <c r="A146">
        <v>197765</v>
      </c>
      <c r="B146" t="s">
        <v>69</v>
      </c>
      <c r="C146" t="s">
        <v>70</v>
      </c>
      <c r="D146">
        <v>1.409</v>
      </c>
      <c r="E146">
        <v>-27.509</v>
      </c>
      <c r="F146">
        <v>459.83600000000001</v>
      </c>
      <c r="G146">
        <v>44.9861</v>
      </c>
      <c r="H146">
        <v>2.8716300000000001</v>
      </c>
      <c r="I146" s="3">
        <v>1.95E-4</v>
      </c>
      <c r="J146">
        <v>2.8712200000000001</v>
      </c>
      <c r="K146" s="3">
        <v>2.1699999999999999E-4</v>
      </c>
      <c r="L146">
        <v>4.01</v>
      </c>
      <c r="M146"/>
      <c r="N146" s="15"/>
    </row>
    <row r="147" spans="1:14" s="2" customFormat="1">
      <c r="A147">
        <v>197766</v>
      </c>
      <c r="B147" t="s">
        <v>69</v>
      </c>
      <c r="C147" t="s">
        <v>70</v>
      </c>
      <c r="D147">
        <v>1.409</v>
      </c>
      <c r="E147">
        <v>-25.011099999999999</v>
      </c>
      <c r="F147">
        <v>459.94600000000003</v>
      </c>
      <c r="G147">
        <v>44.985999999999997</v>
      </c>
      <c r="H147">
        <v>2.87107</v>
      </c>
      <c r="I147" s="3">
        <v>2.43E-4</v>
      </c>
      <c r="J147">
        <v>2.8716400000000002</v>
      </c>
      <c r="K147" s="3">
        <v>2.99E-4</v>
      </c>
      <c r="L147">
        <v>4.01</v>
      </c>
      <c r="M147"/>
      <c r="N147" s="15"/>
    </row>
    <row r="148" spans="1:14" s="2" customFormat="1">
      <c r="A148">
        <v>197767</v>
      </c>
      <c r="B148" t="s">
        <v>69</v>
      </c>
      <c r="C148" t="s">
        <v>70</v>
      </c>
      <c r="D148">
        <v>1.409</v>
      </c>
      <c r="E148">
        <v>-22.515999999999998</v>
      </c>
      <c r="F148">
        <v>460.06099999999998</v>
      </c>
      <c r="G148">
        <v>44.985999999999997</v>
      </c>
      <c r="H148">
        <v>2.8708</v>
      </c>
      <c r="I148" s="3">
        <v>1.9599999999999999E-4</v>
      </c>
      <c r="J148">
        <v>2.87127</v>
      </c>
      <c r="K148" s="3">
        <v>2.0799999999999999E-4</v>
      </c>
      <c r="L148">
        <v>4.0199999999999996</v>
      </c>
      <c r="M148"/>
      <c r="N148" s="15"/>
    </row>
    <row r="149" spans="1:14" s="2" customFormat="1">
      <c r="A149">
        <v>197768</v>
      </c>
      <c r="B149" t="s">
        <v>69</v>
      </c>
      <c r="C149" t="s">
        <v>70</v>
      </c>
      <c r="D149">
        <v>1.409</v>
      </c>
      <c r="E149">
        <v>-20.0245</v>
      </c>
      <c r="F149">
        <v>460.17599999999999</v>
      </c>
      <c r="G149">
        <v>44.985999999999997</v>
      </c>
      <c r="H149">
        <v>2.8676200000000001</v>
      </c>
      <c r="I149" s="3">
        <v>7.3999999999999996E-5</v>
      </c>
      <c r="J149">
        <v>2.8673299999999999</v>
      </c>
      <c r="K149" s="3">
        <v>8.2000000000000001E-5</v>
      </c>
      <c r="L149">
        <v>4.0199999999999996</v>
      </c>
      <c r="M149"/>
      <c r="N149" s="15"/>
    </row>
    <row r="150" spans="1:14" s="2" customFormat="1">
      <c r="A150">
        <v>197769</v>
      </c>
      <c r="B150" t="s">
        <v>69</v>
      </c>
      <c r="C150" t="s">
        <v>70</v>
      </c>
      <c r="D150">
        <v>1.409</v>
      </c>
      <c r="E150">
        <v>-17.523</v>
      </c>
      <c r="F150">
        <v>460.29199999999997</v>
      </c>
      <c r="G150">
        <v>44.985999999999997</v>
      </c>
      <c r="H150">
        <v>2.8670100000000001</v>
      </c>
      <c r="I150" s="3">
        <v>5.7000000000000003E-5</v>
      </c>
      <c r="J150">
        <v>2.8671600000000002</v>
      </c>
      <c r="K150" s="3">
        <v>6.3999999999999997E-5</v>
      </c>
      <c r="L150">
        <v>4.0199999999999996</v>
      </c>
      <c r="M150"/>
      <c r="N150" s="15"/>
    </row>
    <row r="151" spans="1:14" s="2" customFormat="1">
      <c r="A151">
        <v>197770</v>
      </c>
      <c r="B151" t="s">
        <v>69</v>
      </c>
      <c r="C151" t="s">
        <v>70</v>
      </c>
      <c r="D151">
        <v>1.409</v>
      </c>
      <c r="E151">
        <v>-27.828099999999999</v>
      </c>
      <c r="F151">
        <v>463.37599999999998</v>
      </c>
      <c r="G151">
        <v>44.985999999999997</v>
      </c>
      <c r="H151">
        <v>2.8719800000000002</v>
      </c>
      <c r="I151" s="3">
        <v>1.8599999999999999E-4</v>
      </c>
      <c r="J151">
        <v>2.8729100000000001</v>
      </c>
      <c r="K151" s="3">
        <v>2.0000000000000001E-4</v>
      </c>
      <c r="L151">
        <v>4.01</v>
      </c>
      <c r="M151"/>
      <c r="N151" s="15"/>
    </row>
    <row r="152" spans="1:14" s="2" customFormat="1">
      <c r="A152">
        <v>197771</v>
      </c>
      <c r="B152" t="s">
        <v>69</v>
      </c>
      <c r="C152" t="s">
        <v>70</v>
      </c>
      <c r="D152">
        <v>1.409</v>
      </c>
      <c r="E152">
        <v>-25.334</v>
      </c>
      <c r="F152">
        <v>463.62599999999998</v>
      </c>
      <c r="G152">
        <v>44.985999999999997</v>
      </c>
      <c r="H152">
        <v>2.8698100000000002</v>
      </c>
      <c r="I152" s="3">
        <v>2.14E-4</v>
      </c>
      <c r="J152">
        <v>2.9247399999999999</v>
      </c>
      <c r="K152" s="3">
        <v>1.84E-4</v>
      </c>
      <c r="L152">
        <v>4</v>
      </c>
      <c r="M152"/>
      <c r="N152" s="15"/>
    </row>
    <row r="153" spans="1:14" s="2" customFormat="1">
      <c r="A153">
        <v>197772</v>
      </c>
      <c r="B153" t="s">
        <v>69</v>
      </c>
      <c r="C153" t="s">
        <v>70</v>
      </c>
      <c r="D153">
        <v>1.409</v>
      </c>
      <c r="E153">
        <v>-22.85</v>
      </c>
      <c r="F153">
        <v>463.88</v>
      </c>
      <c r="G153">
        <v>44.985900000000001</v>
      </c>
      <c r="H153">
        <v>2.8677600000000001</v>
      </c>
      <c r="I153" s="3">
        <v>1.11E-4</v>
      </c>
      <c r="J153">
        <v>2.8680400000000001</v>
      </c>
      <c r="K153" s="3">
        <v>1.22E-4</v>
      </c>
      <c r="L153">
        <v>4.0199999999999996</v>
      </c>
      <c r="M153"/>
      <c r="N153" s="15"/>
    </row>
    <row r="154" spans="1:14" s="2" customFormat="1">
      <c r="A154">
        <v>197773</v>
      </c>
      <c r="B154" t="s">
        <v>69</v>
      </c>
      <c r="C154" t="s">
        <v>70</v>
      </c>
      <c r="D154">
        <v>1.409</v>
      </c>
      <c r="E154">
        <v>-20.364999999999998</v>
      </c>
      <c r="F154">
        <v>464.13200000000001</v>
      </c>
      <c r="G154">
        <v>44.985900000000001</v>
      </c>
      <c r="H154">
        <v>2.8668100000000001</v>
      </c>
      <c r="I154" s="3">
        <v>5.7000000000000003E-5</v>
      </c>
      <c r="J154">
        <v>2.86727</v>
      </c>
      <c r="K154" s="3">
        <v>6.7000000000000002E-5</v>
      </c>
      <c r="L154">
        <v>4.01</v>
      </c>
      <c r="M154"/>
      <c r="N154" s="15"/>
    </row>
    <row r="155" spans="1:14" s="2" customFormat="1">
      <c r="A155">
        <v>197774</v>
      </c>
      <c r="B155" t="s">
        <v>69</v>
      </c>
      <c r="C155" t="s">
        <v>70</v>
      </c>
      <c r="D155">
        <v>1.409</v>
      </c>
      <c r="E155">
        <v>-17.882000000000001</v>
      </c>
      <c r="F155">
        <v>464.38</v>
      </c>
      <c r="G155">
        <v>44.985900000000001</v>
      </c>
      <c r="H155">
        <v>2.86694</v>
      </c>
      <c r="I155" s="3">
        <v>6.0999999999999999E-5</v>
      </c>
      <c r="J155">
        <v>2.8671600000000002</v>
      </c>
      <c r="K155" s="3">
        <v>6.3E-5</v>
      </c>
      <c r="L155">
        <v>4.0199999999999996</v>
      </c>
      <c r="M155"/>
      <c r="N155" s="15"/>
    </row>
    <row r="156" spans="1:14" s="2" customFormat="1">
      <c r="A156">
        <v>197775</v>
      </c>
      <c r="B156" t="s">
        <v>69</v>
      </c>
      <c r="C156" t="s">
        <v>70</v>
      </c>
      <c r="D156">
        <v>1.409</v>
      </c>
      <c r="E156">
        <v>-28.178000000000001</v>
      </c>
      <c r="F156">
        <v>466.63900000000001</v>
      </c>
      <c r="G156">
        <v>44.9861</v>
      </c>
      <c r="H156">
        <v>2.8711500000000001</v>
      </c>
      <c r="I156" s="3">
        <v>1.6100000000000001E-4</v>
      </c>
      <c r="J156">
        <v>2.8717899999999998</v>
      </c>
      <c r="K156" s="3">
        <v>1.9699999999999999E-4</v>
      </c>
      <c r="L156">
        <v>4.0199999999999996</v>
      </c>
      <c r="M156"/>
      <c r="N156" s="15"/>
    </row>
    <row r="157" spans="1:14" s="2" customFormat="1">
      <c r="A157">
        <v>197776</v>
      </c>
      <c r="B157" t="s">
        <v>69</v>
      </c>
      <c r="C157" t="s">
        <v>70</v>
      </c>
      <c r="D157">
        <v>1.409</v>
      </c>
      <c r="E157">
        <v>-25.692</v>
      </c>
      <c r="F157">
        <v>466.89800000000002</v>
      </c>
      <c r="G157">
        <v>44.985999999999997</v>
      </c>
      <c r="H157">
        <v>2.8671099999999998</v>
      </c>
      <c r="I157" s="3">
        <v>7.8999999999999996E-5</v>
      </c>
      <c r="J157">
        <v>2.8672800000000001</v>
      </c>
      <c r="K157" s="3">
        <v>1.0399999999999999E-4</v>
      </c>
      <c r="L157">
        <v>4.0199999999999996</v>
      </c>
      <c r="M157"/>
      <c r="N157" s="15"/>
    </row>
    <row r="158" spans="1:14" s="2" customFormat="1">
      <c r="A158">
        <v>197777</v>
      </c>
      <c r="B158" t="s">
        <v>69</v>
      </c>
      <c r="C158" t="s">
        <v>70</v>
      </c>
      <c r="D158">
        <v>1.409</v>
      </c>
      <c r="E158">
        <v>-23.196999999999999</v>
      </c>
      <c r="F158">
        <v>467.15899999999999</v>
      </c>
      <c r="G158">
        <v>44.985999999999997</v>
      </c>
      <c r="H158">
        <v>2.8668100000000001</v>
      </c>
      <c r="I158" s="3">
        <v>5.3000000000000001E-5</v>
      </c>
      <c r="J158">
        <v>2.8673600000000001</v>
      </c>
      <c r="K158" s="3">
        <v>6.3999999999999997E-5</v>
      </c>
      <c r="L158">
        <v>4.0199999999999996</v>
      </c>
      <c r="M158"/>
      <c r="N158" s="15"/>
    </row>
    <row r="159" spans="1:14" s="2" customFormat="1">
      <c r="A159">
        <v>197778</v>
      </c>
      <c r="B159" t="s">
        <v>69</v>
      </c>
      <c r="C159" t="s">
        <v>70</v>
      </c>
      <c r="D159">
        <v>1.409</v>
      </c>
      <c r="E159">
        <v>-20.721</v>
      </c>
      <c r="F159">
        <v>467.41899999999998</v>
      </c>
      <c r="G159">
        <v>44.985900000000001</v>
      </c>
      <c r="H159">
        <v>2.867</v>
      </c>
      <c r="I159" s="3">
        <v>6.7000000000000002E-5</v>
      </c>
      <c r="J159">
        <v>2.8673000000000002</v>
      </c>
      <c r="K159" s="3">
        <v>7.1000000000000005E-5</v>
      </c>
      <c r="L159">
        <v>4.0199999999999996</v>
      </c>
      <c r="M159"/>
      <c r="N159" s="15"/>
    </row>
    <row r="160" spans="1:14" s="2" customFormat="1">
      <c r="A160">
        <v>197779</v>
      </c>
      <c r="B160" t="s">
        <v>69</v>
      </c>
      <c r="C160" t="s">
        <v>70</v>
      </c>
      <c r="D160">
        <v>1.409</v>
      </c>
      <c r="E160">
        <v>-18.233000000000001</v>
      </c>
      <c r="F160">
        <v>467.67099999999999</v>
      </c>
      <c r="G160">
        <v>44.985900000000001</v>
      </c>
      <c r="H160">
        <v>2.8670900000000001</v>
      </c>
      <c r="I160" s="3">
        <v>8.1000000000000004E-5</v>
      </c>
      <c r="J160">
        <v>2.86714</v>
      </c>
      <c r="K160" s="3">
        <v>6.4999999999999994E-5</v>
      </c>
      <c r="L160">
        <v>4.0199999999999996</v>
      </c>
      <c r="M160"/>
      <c r="N160" s="15"/>
    </row>
    <row r="161" spans="1:14" s="2" customFormat="1">
      <c r="A161">
        <v>197780</v>
      </c>
      <c r="B161" t="s">
        <v>69</v>
      </c>
      <c r="C161" t="s">
        <v>70</v>
      </c>
      <c r="D161">
        <v>1.4087400000000001</v>
      </c>
      <c r="E161">
        <v>-28.506799999999998</v>
      </c>
      <c r="F161">
        <v>469.92700000000002</v>
      </c>
      <c r="G161">
        <v>44.985999999999997</v>
      </c>
      <c r="H161">
        <v>2.8672800000000001</v>
      </c>
      <c r="I161" s="3">
        <v>9.2E-5</v>
      </c>
      <c r="J161">
        <v>2.8677600000000001</v>
      </c>
      <c r="K161" s="3">
        <v>1.0900000000000001E-4</v>
      </c>
      <c r="L161">
        <v>4.01</v>
      </c>
      <c r="M161"/>
      <c r="N161" s="15"/>
    </row>
    <row r="162" spans="1:14" s="2" customFormat="1">
      <c r="A162">
        <v>197781</v>
      </c>
      <c r="B162" t="s">
        <v>69</v>
      </c>
      <c r="C162" t="s">
        <v>70</v>
      </c>
      <c r="D162">
        <v>1.4079999999999999</v>
      </c>
      <c r="E162">
        <v>-26.020099999999999</v>
      </c>
      <c r="F162">
        <v>470.18</v>
      </c>
      <c r="G162">
        <v>44.985999999999997</v>
      </c>
      <c r="H162">
        <v>2.8669199999999999</v>
      </c>
      <c r="I162" s="3">
        <v>6.2000000000000003E-5</v>
      </c>
      <c r="J162">
        <v>2.8675299999999999</v>
      </c>
      <c r="K162" s="3">
        <v>8.2999999999999998E-5</v>
      </c>
      <c r="L162">
        <v>4.01</v>
      </c>
      <c r="M162"/>
      <c r="N162" s="15"/>
    </row>
    <row r="163" spans="1:14" s="2" customFormat="1">
      <c r="A163">
        <v>197782</v>
      </c>
      <c r="B163" t="s">
        <v>69</v>
      </c>
      <c r="C163" t="s">
        <v>70</v>
      </c>
      <c r="D163">
        <v>1.4079999999999999</v>
      </c>
      <c r="E163">
        <v>-23.528400000000001</v>
      </c>
      <c r="F163">
        <v>470.44299999999998</v>
      </c>
      <c r="G163">
        <v>44.985999999999997</v>
      </c>
      <c r="H163">
        <v>2.86673</v>
      </c>
      <c r="I163" s="3">
        <v>6.0999999999999999E-5</v>
      </c>
      <c r="J163">
        <v>2.8673199999999999</v>
      </c>
      <c r="K163" s="3">
        <v>6.7000000000000002E-5</v>
      </c>
      <c r="L163">
        <v>4.0199999999999996</v>
      </c>
      <c r="M163"/>
      <c r="N163" s="15"/>
    </row>
    <row r="164" spans="1:14" s="2" customFormat="1">
      <c r="A164">
        <v>197783</v>
      </c>
      <c r="B164" t="s">
        <v>69</v>
      </c>
      <c r="C164" t="s">
        <v>70</v>
      </c>
      <c r="D164">
        <v>1.4079999999999999</v>
      </c>
      <c r="E164">
        <v>-21.041</v>
      </c>
      <c r="F164">
        <v>470.69200000000001</v>
      </c>
      <c r="G164">
        <v>44.985999999999997</v>
      </c>
      <c r="H164">
        <v>2.8670399999999998</v>
      </c>
      <c r="I164" s="3">
        <v>5.3999999999999998E-5</v>
      </c>
      <c r="J164">
        <v>2.86727</v>
      </c>
      <c r="K164" s="3">
        <v>7.2999999999999999E-5</v>
      </c>
      <c r="L164">
        <v>4.01</v>
      </c>
      <c r="M164"/>
      <c r="N164" s="15"/>
    </row>
    <row r="165" spans="1:14" s="2" customFormat="1">
      <c r="A165">
        <v>197784</v>
      </c>
      <c r="B165" t="s">
        <v>69</v>
      </c>
      <c r="C165" t="s">
        <v>70</v>
      </c>
      <c r="D165">
        <v>1.4079999999999999</v>
      </c>
      <c r="E165">
        <v>-18.559000000000001</v>
      </c>
      <c r="F165">
        <v>470.94799999999998</v>
      </c>
      <c r="G165">
        <v>44.985900000000001</v>
      </c>
      <c r="H165">
        <v>2.8670599999999999</v>
      </c>
      <c r="I165" s="3">
        <v>6.4999999999999994E-5</v>
      </c>
      <c r="J165">
        <v>2.8670499999999999</v>
      </c>
      <c r="K165" s="3">
        <v>6.8999999999999997E-5</v>
      </c>
      <c r="L165">
        <v>4.01</v>
      </c>
      <c r="M165"/>
      <c r="N165" s="15"/>
    </row>
    <row r="166" spans="1:14" s="2" customFormat="1">
      <c r="A166">
        <v>197785</v>
      </c>
      <c r="B166" t="s">
        <v>69</v>
      </c>
      <c r="C166" t="s">
        <v>70</v>
      </c>
      <c r="D166">
        <v>1.4079999999999999</v>
      </c>
      <c r="E166">
        <v>-28.884799999999998</v>
      </c>
      <c r="F166">
        <v>473.24</v>
      </c>
      <c r="G166">
        <v>44.985999999999997</v>
      </c>
      <c r="H166">
        <v>2.8669699999999998</v>
      </c>
      <c r="I166" s="3">
        <v>7.2999999999999999E-5</v>
      </c>
      <c r="J166">
        <v>2.86707</v>
      </c>
      <c r="K166" s="3">
        <v>7.7000000000000001E-5</v>
      </c>
      <c r="L166">
        <v>4.0199999999999996</v>
      </c>
      <c r="M166"/>
      <c r="N166" s="15"/>
    </row>
    <row r="167" spans="1:14" s="2" customFormat="1">
      <c r="A167">
        <v>197786</v>
      </c>
      <c r="B167" t="s">
        <v>69</v>
      </c>
      <c r="C167" t="s">
        <v>70</v>
      </c>
      <c r="D167">
        <v>1.4079999999999999</v>
      </c>
      <c r="E167">
        <v>-26.393000000000001</v>
      </c>
      <c r="F167">
        <v>473.47899999999998</v>
      </c>
      <c r="G167">
        <v>44.985900000000001</v>
      </c>
      <c r="H167">
        <v>2.86693</v>
      </c>
      <c r="I167" s="3">
        <v>5.8999999999999998E-5</v>
      </c>
      <c r="J167">
        <v>2.8672900000000001</v>
      </c>
      <c r="K167" s="3">
        <v>6.9999999999999994E-5</v>
      </c>
      <c r="L167">
        <v>4.0199999999999996</v>
      </c>
      <c r="M167"/>
      <c r="N167" s="15"/>
    </row>
    <row r="168" spans="1:14" s="2" customFormat="1">
      <c r="A168">
        <v>197787</v>
      </c>
      <c r="B168" t="s">
        <v>69</v>
      </c>
      <c r="C168" t="s">
        <v>70</v>
      </c>
      <c r="D168">
        <v>1.4079999999999999</v>
      </c>
      <c r="E168">
        <v>-23.899000000000001</v>
      </c>
      <c r="F168">
        <v>473.73</v>
      </c>
      <c r="G168">
        <v>44.985900000000001</v>
      </c>
      <c r="H168">
        <v>2.86707</v>
      </c>
      <c r="I168" s="3">
        <v>6.3999999999999997E-5</v>
      </c>
      <c r="J168">
        <v>2.8672300000000002</v>
      </c>
      <c r="K168" s="3">
        <v>6.8999999999999997E-5</v>
      </c>
      <c r="L168">
        <v>4</v>
      </c>
      <c r="M168"/>
      <c r="N168" s="15"/>
    </row>
    <row r="169" spans="1:14" s="2" customFormat="1">
      <c r="A169">
        <v>197788</v>
      </c>
      <c r="B169" t="s">
        <v>69</v>
      </c>
      <c r="C169" t="s">
        <v>70</v>
      </c>
      <c r="D169">
        <v>1.4079999999999999</v>
      </c>
      <c r="E169">
        <v>-21.420300000000001</v>
      </c>
      <c r="F169">
        <v>473.97800000000001</v>
      </c>
      <c r="G169">
        <v>44.985900000000001</v>
      </c>
      <c r="H169">
        <v>2.8669199999999999</v>
      </c>
      <c r="I169" s="3">
        <v>6.0999999999999999E-5</v>
      </c>
      <c r="J169">
        <v>2.8672499999999999</v>
      </c>
      <c r="K169" s="3">
        <v>6.6000000000000005E-5</v>
      </c>
      <c r="L169">
        <v>4.01</v>
      </c>
      <c r="M169"/>
      <c r="N169" s="15"/>
    </row>
    <row r="170" spans="1:14" s="2" customFormat="1">
      <c r="A170">
        <v>197789</v>
      </c>
      <c r="B170" t="s">
        <v>69</v>
      </c>
      <c r="C170" t="s">
        <v>70</v>
      </c>
      <c r="D170">
        <v>1.4079999999999999</v>
      </c>
      <c r="E170">
        <v>-18.937799999999999</v>
      </c>
      <c r="F170">
        <v>474.22300000000001</v>
      </c>
      <c r="G170">
        <v>44.985900000000001</v>
      </c>
      <c r="H170">
        <v>2.8669899999999999</v>
      </c>
      <c r="I170" s="3">
        <v>5.8E-5</v>
      </c>
      <c r="J170">
        <v>2.86707</v>
      </c>
      <c r="K170" s="3">
        <v>6.2000000000000003E-5</v>
      </c>
      <c r="L170">
        <v>4.01</v>
      </c>
      <c r="M170"/>
      <c r="N170" s="15"/>
    </row>
    <row r="171" spans="1:14" s="2" customFormat="1">
      <c r="A171">
        <v>197790</v>
      </c>
      <c r="B171" t="s">
        <v>69</v>
      </c>
      <c r="C171" t="s">
        <v>70</v>
      </c>
      <c r="D171">
        <v>1.4079999999999999</v>
      </c>
      <c r="E171">
        <v>-29.306999999999999</v>
      </c>
      <c r="F171">
        <v>476.55700000000002</v>
      </c>
      <c r="G171">
        <v>44.9861</v>
      </c>
      <c r="H171">
        <v>2.8669799999999999</v>
      </c>
      <c r="I171" s="3">
        <v>6.7000000000000002E-5</v>
      </c>
      <c r="J171">
        <v>2.86707</v>
      </c>
      <c r="K171" s="3">
        <v>7.7000000000000001E-5</v>
      </c>
      <c r="L171">
        <v>4.0199999999999996</v>
      </c>
      <c r="M171"/>
      <c r="N171" s="15"/>
    </row>
    <row r="172" spans="1:14" s="2" customFormat="1">
      <c r="A172">
        <v>197791</v>
      </c>
      <c r="B172" t="s">
        <v>69</v>
      </c>
      <c r="C172" t="s">
        <v>70</v>
      </c>
      <c r="D172">
        <v>1.4079999999999999</v>
      </c>
      <c r="E172">
        <v>-26.827999999999999</v>
      </c>
      <c r="F172">
        <v>476.78899999999999</v>
      </c>
      <c r="G172">
        <v>44.985900000000001</v>
      </c>
      <c r="H172">
        <v>2.8668999999999998</v>
      </c>
      <c r="I172" s="3">
        <v>6.0999999999999999E-5</v>
      </c>
      <c r="J172">
        <v>2.8672900000000001</v>
      </c>
      <c r="K172" s="3">
        <v>7.7000000000000001E-5</v>
      </c>
      <c r="L172">
        <v>4.0199999999999996</v>
      </c>
      <c r="M172"/>
      <c r="N172" s="15"/>
    </row>
    <row r="173" spans="1:14" s="2" customFormat="1">
      <c r="A173">
        <v>197792</v>
      </c>
      <c r="B173" t="s">
        <v>69</v>
      </c>
      <c r="C173" t="s">
        <v>70</v>
      </c>
      <c r="D173">
        <v>1.409</v>
      </c>
      <c r="E173">
        <v>-24.329000000000001</v>
      </c>
      <c r="F173">
        <v>477.02499999999998</v>
      </c>
      <c r="G173">
        <v>44.985999999999997</v>
      </c>
      <c r="H173">
        <v>2.8668800000000001</v>
      </c>
      <c r="I173" s="3">
        <v>5.5000000000000002E-5</v>
      </c>
      <c r="J173">
        <v>2.8672499999999999</v>
      </c>
      <c r="K173" s="3">
        <v>7.6000000000000004E-5</v>
      </c>
      <c r="L173">
        <v>4.01</v>
      </c>
      <c r="M173"/>
      <c r="N173" s="15"/>
    </row>
    <row r="174" spans="1:14" s="2" customFormat="1">
      <c r="A174">
        <v>197793</v>
      </c>
      <c r="B174" t="s">
        <v>69</v>
      </c>
      <c r="C174" t="s">
        <v>70</v>
      </c>
      <c r="D174">
        <v>1.409</v>
      </c>
      <c r="E174">
        <v>-21.85</v>
      </c>
      <c r="F174">
        <v>477.25299999999999</v>
      </c>
      <c r="G174">
        <v>44.985999999999997</v>
      </c>
      <c r="H174">
        <v>2.8670399999999998</v>
      </c>
      <c r="I174" s="3">
        <v>5.5000000000000002E-5</v>
      </c>
      <c r="J174">
        <v>2.8673299999999999</v>
      </c>
      <c r="K174" s="3">
        <v>7.2999999999999999E-5</v>
      </c>
      <c r="L174">
        <v>4.0199999999999996</v>
      </c>
      <c r="M174"/>
      <c r="N174" s="15"/>
    </row>
    <row r="175" spans="1:14" s="2" customFormat="1">
      <c r="A175">
        <v>197794</v>
      </c>
      <c r="B175" t="s">
        <v>69</v>
      </c>
      <c r="C175" t="s">
        <v>70</v>
      </c>
      <c r="D175">
        <v>1.409</v>
      </c>
      <c r="E175">
        <v>-19.350000000000001</v>
      </c>
      <c r="F175">
        <v>477.48899999999998</v>
      </c>
      <c r="G175">
        <v>44.985900000000001</v>
      </c>
      <c r="H175">
        <v>2.8669699999999998</v>
      </c>
      <c r="I175" s="3">
        <v>5.8E-5</v>
      </c>
      <c r="J175">
        <v>2.8669600000000002</v>
      </c>
      <c r="K175" s="3">
        <v>7.2999999999999999E-5</v>
      </c>
      <c r="L175">
        <v>4.01</v>
      </c>
      <c r="M175"/>
      <c r="N175" s="15"/>
    </row>
    <row r="176" spans="1:14" s="2" customFormat="1">
      <c r="A176">
        <v>197795</v>
      </c>
      <c r="B176" t="s">
        <v>69</v>
      </c>
      <c r="C176" t="s">
        <v>70</v>
      </c>
      <c r="D176">
        <v>1.4079999999999999</v>
      </c>
      <c r="E176">
        <v>-30.433</v>
      </c>
      <c r="F176">
        <v>486.327</v>
      </c>
      <c r="G176">
        <v>44.985900000000001</v>
      </c>
      <c r="H176">
        <v>2.8668399999999998</v>
      </c>
      <c r="I176" s="3">
        <v>6.6000000000000005E-5</v>
      </c>
      <c r="J176">
        <v>2.8670300000000002</v>
      </c>
      <c r="K176" s="3">
        <v>7.4999999999999993E-5</v>
      </c>
      <c r="L176">
        <v>4</v>
      </c>
      <c r="M176"/>
      <c r="N176" s="15"/>
    </row>
    <row r="177" spans="1:14" s="2" customFormat="1">
      <c r="A177">
        <v>197796</v>
      </c>
      <c r="B177" t="s">
        <v>69</v>
      </c>
      <c r="C177" t="s">
        <v>70</v>
      </c>
      <c r="D177">
        <v>1.4079999999999999</v>
      </c>
      <c r="E177">
        <v>-27.948</v>
      </c>
      <c r="F177">
        <v>486.56400000000002</v>
      </c>
      <c r="G177">
        <v>44.985900000000001</v>
      </c>
      <c r="H177">
        <v>2.8669099999999998</v>
      </c>
      <c r="I177" s="3">
        <v>7.2999999999999999E-5</v>
      </c>
      <c r="J177">
        <v>2.8672800000000001</v>
      </c>
      <c r="K177" s="3">
        <v>7.3999999999999996E-5</v>
      </c>
      <c r="L177">
        <v>4.0199999999999996</v>
      </c>
      <c r="M177"/>
      <c r="N177" s="15"/>
    </row>
    <row r="178" spans="1:14" s="2" customFormat="1">
      <c r="A178">
        <v>197797</v>
      </c>
      <c r="B178" t="s">
        <v>69</v>
      </c>
      <c r="C178" t="s">
        <v>70</v>
      </c>
      <c r="D178">
        <v>1.4079999999999999</v>
      </c>
      <c r="E178">
        <v>-25.457799999999999</v>
      </c>
      <c r="F178">
        <v>486.815</v>
      </c>
      <c r="G178">
        <v>44.985900000000001</v>
      </c>
      <c r="H178">
        <v>2.86693</v>
      </c>
      <c r="I178" s="3">
        <v>7.3999999999999996E-5</v>
      </c>
      <c r="J178">
        <v>2.8671700000000002</v>
      </c>
      <c r="K178" s="3">
        <v>7.1000000000000005E-5</v>
      </c>
      <c r="L178">
        <v>4.01</v>
      </c>
      <c r="M178"/>
      <c r="N178" s="15"/>
    </row>
    <row r="179" spans="1:14" s="2" customFormat="1">
      <c r="A179">
        <v>197798</v>
      </c>
      <c r="B179" t="s">
        <v>69</v>
      </c>
      <c r="C179" t="s">
        <v>70</v>
      </c>
      <c r="D179">
        <v>1.4079999999999999</v>
      </c>
      <c r="E179">
        <v>-22.9663</v>
      </c>
      <c r="F179">
        <v>487.06599999999997</v>
      </c>
      <c r="G179">
        <v>44.985900000000001</v>
      </c>
      <c r="H179">
        <v>2.8668399999999998</v>
      </c>
      <c r="I179" s="3">
        <v>5.3999999999999998E-5</v>
      </c>
      <c r="J179">
        <v>2.8672800000000001</v>
      </c>
      <c r="K179" s="3">
        <v>6.7999999999999999E-5</v>
      </c>
      <c r="L179">
        <v>4.0199999999999996</v>
      </c>
      <c r="M179"/>
      <c r="N179" s="15"/>
    </row>
    <row r="180" spans="1:14" s="2" customFormat="1">
      <c r="A180">
        <v>197799</v>
      </c>
      <c r="B180" t="s">
        <v>69</v>
      </c>
      <c r="C180" t="s">
        <v>70</v>
      </c>
      <c r="D180">
        <v>1.4079999999999999</v>
      </c>
      <c r="E180">
        <v>-20.481999999999999</v>
      </c>
      <c r="F180">
        <v>487.31599999999997</v>
      </c>
      <c r="G180">
        <v>44.985900000000001</v>
      </c>
      <c r="H180">
        <v>2.86694</v>
      </c>
      <c r="I180" s="3">
        <v>6.0999999999999999E-5</v>
      </c>
      <c r="J180">
        <v>2.8671099999999998</v>
      </c>
      <c r="K180" s="3">
        <v>7.1000000000000005E-5</v>
      </c>
      <c r="L180">
        <v>4.0199999999999996</v>
      </c>
      <c r="M180"/>
      <c r="N180" s="15"/>
    </row>
    <row r="181" spans="1:14" s="2" customFormat="1">
      <c r="A181">
        <v>197800</v>
      </c>
      <c r="B181" t="s">
        <v>69</v>
      </c>
      <c r="C181" t="s">
        <v>70</v>
      </c>
      <c r="D181">
        <v>1.407</v>
      </c>
      <c r="E181">
        <v>-27.512</v>
      </c>
      <c r="F181">
        <v>436.39400000000001</v>
      </c>
      <c r="G181">
        <v>-134.99199999999999</v>
      </c>
      <c r="H181">
        <v>2.867</v>
      </c>
      <c r="I181" s="3">
        <v>7.3999999999999996E-5</v>
      </c>
      <c r="J181">
        <v>2.8672399999999998</v>
      </c>
      <c r="K181" s="3">
        <v>6.3E-5</v>
      </c>
      <c r="L181">
        <v>4.0199999999999996</v>
      </c>
      <c r="M181"/>
      <c r="N181" s="15"/>
    </row>
    <row r="182" spans="1:14" s="2" customFormat="1">
      <c r="A182">
        <v>197801</v>
      </c>
      <c r="B182" t="s">
        <v>69</v>
      </c>
      <c r="C182" t="s">
        <v>70</v>
      </c>
      <c r="D182">
        <v>1.407</v>
      </c>
      <c r="E182">
        <v>-25.001000000000001</v>
      </c>
      <c r="F182">
        <v>436.39400000000001</v>
      </c>
      <c r="G182">
        <v>-134.99299999999999</v>
      </c>
      <c r="H182">
        <v>2.8670800000000001</v>
      </c>
      <c r="I182" s="3">
        <v>6.2000000000000003E-5</v>
      </c>
      <c r="J182">
        <v>2.8671500000000001</v>
      </c>
      <c r="K182" s="3">
        <v>6.9999999999999994E-5</v>
      </c>
      <c r="L182">
        <v>4.01</v>
      </c>
      <c r="M182"/>
      <c r="N182" s="15"/>
    </row>
    <row r="183" spans="1:14" s="2" customFormat="1">
      <c r="A183">
        <v>197802</v>
      </c>
      <c r="B183" t="s">
        <v>69</v>
      </c>
      <c r="C183" t="s">
        <v>70</v>
      </c>
      <c r="D183">
        <v>1.4079999999999999</v>
      </c>
      <c r="E183">
        <v>-22.507000000000001</v>
      </c>
      <c r="F183">
        <v>436.39499999999998</v>
      </c>
      <c r="G183">
        <v>-134.99299999999999</v>
      </c>
      <c r="H183">
        <v>2.86707</v>
      </c>
      <c r="I183" s="3">
        <v>5.3999999999999998E-5</v>
      </c>
      <c r="J183">
        <v>2.8672200000000001</v>
      </c>
      <c r="K183" s="3">
        <v>6.3999999999999997E-5</v>
      </c>
      <c r="L183">
        <v>4</v>
      </c>
      <c r="M183"/>
      <c r="N183" s="15"/>
    </row>
    <row r="184" spans="1:14" s="2" customFormat="1">
      <c r="A184">
        <v>197803</v>
      </c>
      <c r="B184" t="s">
        <v>69</v>
      </c>
      <c r="C184" t="s">
        <v>70</v>
      </c>
      <c r="D184">
        <v>1.4079999999999999</v>
      </c>
      <c r="E184">
        <v>-19.998999999999999</v>
      </c>
      <c r="F184">
        <v>436.39499999999998</v>
      </c>
      <c r="G184">
        <v>-134.99299999999999</v>
      </c>
      <c r="H184">
        <v>2.8671600000000002</v>
      </c>
      <c r="I184" s="3">
        <v>6.2000000000000003E-5</v>
      </c>
      <c r="J184">
        <v>2.8673899999999999</v>
      </c>
      <c r="K184" s="3">
        <v>7.1000000000000005E-5</v>
      </c>
      <c r="L184">
        <v>4.01</v>
      </c>
      <c r="M184"/>
      <c r="N184" s="15"/>
    </row>
    <row r="185" spans="1:14" s="2" customFormat="1">
      <c r="A185">
        <v>197804</v>
      </c>
      <c r="B185" t="s">
        <v>69</v>
      </c>
      <c r="C185" t="s">
        <v>70</v>
      </c>
      <c r="D185">
        <v>1.4079999999999999</v>
      </c>
      <c r="E185">
        <v>-17.498999999999999</v>
      </c>
      <c r="F185">
        <v>436.39600000000002</v>
      </c>
      <c r="G185">
        <v>-134.99299999999999</v>
      </c>
      <c r="H185">
        <v>2.8670800000000001</v>
      </c>
      <c r="I185" s="3">
        <v>7.1000000000000005E-5</v>
      </c>
      <c r="J185">
        <v>2.86721</v>
      </c>
      <c r="K185" s="3">
        <v>6.2000000000000003E-5</v>
      </c>
      <c r="L185">
        <v>4.0199999999999996</v>
      </c>
      <c r="M185"/>
      <c r="N185" s="15"/>
    </row>
    <row r="186" spans="1:14" s="2" customFormat="1">
      <c r="A186">
        <v>197805</v>
      </c>
      <c r="B186" t="s">
        <v>69</v>
      </c>
      <c r="C186" t="s">
        <v>70</v>
      </c>
      <c r="D186">
        <v>1.407</v>
      </c>
      <c r="E186">
        <v>-27.388000000000002</v>
      </c>
      <c r="F186">
        <v>446.37599999999998</v>
      </c>
      <c r="G186">
        <v>-134.99299999999999</v>
      </c>
      <c r="H186">
        <v>2.86713</v>
      </c>
      <c r="I186" s="3">
        <v>7.6000000000000004E-5</v>
      </c>
      <c r="J186">
        <v>2.8673099999999998</v>
      </c>
      <c r="K186" s="3">
        <v>6.0999999999999999E-5</v>
      </c>
      <c r="L186">
        <v>4.01</v>
      </c>
      <c r="M186"/>
      <c r="N186" s="15"/>
    </row>
    <row r="187" spans="1:14" s="2" customFormat="1">
      <c r="A187">
        <v>197806</v>
      </c>
      <c r="B187" t="s">
        <v>69</v>
      </c>
      <c r="C187" t="s">
        <v>70</v>
      </c>
      <c r="D187">
        <v>1.407</v>
      </c>
      <c r="E187">
        <v>-24.893799999999999</v>
      </c>
      <c r="F187">
        <v>446.37700000000001</v>
      </c>
      <c r="G187">
        <v>-134.99299999999999</v>
      </c>
      <c r="H187">
        <v>2.8671000000000002</v>
      </c>
      <c r="I187" s="3">
        <v>5.1999999999999997E-5</v>
      </c>
      <c r="J187">
        <v>2.8672800000000001</v>
      </c>
      <c r="K187" s="3">
        <v>6.4999999999999994E-5</v>
      </c>
      <c r="L187">
        <v>4.01</v>
      </c>
      <c r="M187"/>
      <c r="N187" s="15"/>
    </row>
    <row r="188" spans="1:14" s="2" customFormat="1">
      <c r="A188">
        <v>197807</v>
      </c>
      <c r="B188" t="s">
        <v>69</v>
      </c>
      <c r="C188" t="s">
        <v>70</v>
      </c>
      <c r="D188">
        <v>1.407</v>
      </c>
      <c r="E188">
        <v>-22.391999999999999</v>
      </c>
      <c r="F188">
        <v>446.34300000000002</v>
      </c>
      <c r="G188">
        <v>-134.99299999999999</v>
      </c>
      <c r="H188">
        <v>2.867</v>
      </c>
      <c r="I188" s="3">
        <v>5.7000000000000003E-5</v>
      </c>
      <c r="J188">
        <v>2.8673999999999999</v>
      </c>
      <c r="K188" s="3">
        <v>6.6000000000000005E-5</v>
      </c>
      <c r="L188">
        <v>4</v>
      </c>
      <c r="M188"/>
      <c r="N188" s="15"/>
    </row>
    <row r="189" spans="1:14" s="2" customFormat="1">
      <c r="A189">
        <v>197808</v>
      </c>
      <c r="B189" t="s">
        <v>69</v>
      </c>
      <c r="C189" t="s">
        <v>70</v>
      </c>
      <c r="D189">
        <v>1.4079999999999999</v>
      </c>
      <c r="E189">
        <v>-19.890999999999998</v>
      </c>
      <c r="F189">
        <v>446.34399999999999</v>
      </c>
      <c r="G189">
        <v>-134.99299999999999</v>
      </c>
      <c r="H189">
        <v>2.8669500000000001</v>
      </c>
      <c r="I189" s="3">
        <v>5.8999999999999998E-5</v>
      </c>
      <c r="J189">
        <v>2.8672900000000001</v>
      </c>
      <c r="K189" s="3">
        <v>6.9999999999999994E-5</v>
      </c>
      <c r="L189">
        <v>4</v>
      </c>
      <c r="M189"/>
      <c r="N189" s="15"/>
    </row>
    <row r="190" spans="1:14" s="2" customFormat="1">
      <c r="A190">
        <v>197809</v>
      </c>
      <c r="B190" t="s">
        <v>69</v>
      </c>
      <c r="C190" t="s">
        <v>70</v>
      </c>
      <c r="D190">
        <v>1.4079999999999999</v>
      </c>
      <c r="E190">
        <v>-17.391999999999999</v>
      </c>
      <c r="F190">
        <v>446.30500000000001</v>
      </c>
      <c r="G190">
        <v>-134.99299999999999</v>
      </c>
      <c r="H190">
        <v>2.8671099999999998</v>
      </c>
      <c r="I190" s="3">
        <v>6.4999999999999994E-5</v>
      </c>
      <c r="J190">
        <v>2.8672900000000001</v>
      </c>
      <c r="K190" s="3">
        <v>7.1000000000000005E-5</v>
      </c>
      <c r="L190">
        <v>4.0199999999999996</v>
      </c>
      <c r="M190"/>
      <c r="N190" s="15"/>
    </row>
    <row r="191" spans="1:14" s="2" customFormat="1">
      <c r="A191">
        <v>197810</v>
      </c>
      <c r="B191" t="s">
        <v>69</v>
      </c>
      <c r="C191" t="s">
        <v>70</v>
      </c>
      <c r="D191">
        <v>1.407</v>
      </c>
      <c r="E191">
        <v>-27.361999999999998</v>
      </c>
      <c r="F191">
        <v>449.63200000000001</v>
      </c>
      <c r="G191">
        <v>-134.99299999999999</v>
      </c>
      <c r="H191">
        <v>2.8670300000000002</v>
      </c>
      <c r="I191" s="3">
        <v>6.9999999999999994E-5</v>
      </c>
      <c r="J191">
        <v>2.8671199999999999</v>
      </c>
      <c r="K191" s="3">
        <v>6.7999999999999999E-5</v>
      </c>
      <c r="L191">
        <v>4.01</v>
      </c>
      <c r="M191"/>
      <c r="N191" s="15"/>
    </row>
    <row r="192" spans="1:14" s="2" customFormat="1">
      <c r="A192">
        <v>197811</v>
      </c>
      <c r="B192" t="s">
        <v>69</v>
      </c>
      <c r="C192" t="s">
        <v>70</v>
      </c>
      <c r="D192">
        <v>1.407</v>
      </c>
      <c r="E192">
        <v>-24.858000000000001</v>
      </c>
      <c r="F192">
        <v>449.63299999999998</v>
      </c>
      <c r="G192">
        <v>-134.99299999999999</v>
      </c>
      <c r="H192">
        <v>2.8670599999999999</v>
      </c>
      <c r="I192" s="3">
        <v>6.2000000000000003E-5</v>
      </c>
      <c r="J192">
        <v>2.8673999999999999</v>
      </c>
      <c r="K192" s="3">
        <v>7.4999999999999993E-5</v>
      </c>
      <c r="L192">
        <v>4.0199999999999996</v>
      </c>
      <c r="M192"/>
      <c r="N192" s="15"/>
    </row>
    <row r="193" spans="1:14" s="2" customFormat="1">
      <c r="A193">
        <v>197812</v>
      </c>
      <c r="B193" t="s">
        <v>69</v>
      </c>
      <c r="C193" t="s">
        <v>70</v>
      </c>
      <c r="D193">
        <v>1.4079999999999999</v>
      </c>
      <c r="E193">
        <v>-22.362200000000001</v>
      </c>
      <c r="F193">
        <v>449.63400000000001</v>
      </c>
      <c r="G193">
        <v>-134.99299999999999</v>
      </c>
      <c r="H193">
        <v>2.8670300000000002</v>
      </c>
      <c r="I193" s="3">
        <v>5.5000000000000002E-5</v>
      </c>
      <c r="J193">
        <v>2.8673099999999998</v>
      </c>
      <c r="K193" s="3">
        <v>6.3E-5</v>
      </c>
      <c r="L193">
        <v>4.0199999999999996</v>
      </c>
      <c r="M193"/>
      <c r="N193" s="15"/>
    </row>
    <row r="194" spans="1:14" s="2" customFormat="1">
      <c r="A194">
        <v>197813</v>
      </c>
      <c r="B194" t="s">
        <v>69</v>
      </c>
      <c r="C194" t="s">
        <v>70</v>
      </c>
      <c r="D194">
        <v>1.4079999999999999</v>
      </c>
      <c r="E194">
        <v>-19.864000000000001</v>
      </c>
      <c r="F194">
        <v>449.63400000000001</v>
      </c>
      <c r="G194">
        <v>-134.99299999999999</v>
      </c>
      <c r="H194">
        <v>2.8670300000000002</v>
      </c>
      <c r="I194" s="3">
        <v>6.3E-5</v>
      </c>
      <c r="J194">
        <v>2.8673299999999999</v>
      </c>
      <c r="K194" s="3">
        <v>7.1000000000000005E-5</v>
      </c>
      <c r="L194">
        <v>4.03</v>
      </c>
      <c r="M194"/>
      <c r="N194" s="15"/>
    </row>
    <row r="195" spans="1:14" s="2" customFormat="1">
      <c r="A195">
        <v>197814</v>
      </c>
      <c r="B195" t="s">
        <v>69</v>
      </c>
      <c r="C195" t="s">
        <v>70</v>
      </c>
      <c r="D195">
        <v>1.4079999999999999</v>
      </c>
      <c r="E195">
        <v>-17.361999999999998</v>
      </c>
      <c r="F195">
        <v>449.63499999999999</v>
      </c>
      <c r="G195">
        <v>-134.99299999999999</v>
      </c>
      <c r="H195">
        <v>2.8671000000000002</v>
      </c>
      <c r="I195" s="3">
        <v>7.2999999999999999E-5</v>
      </c>
      <c r="J195">
        <v>2.8672300000000002</v>
      </c>
      <c r="K195" s="3">
        <v>6.3E-5</v>
      </c>
      <c r="L195">
        <v>4.01</v>
      </c>
      <c r="M195"/>
      <c r="N195" s="15"/>
    </row>
    <row r="196" spans="1:14" s="2" customFormat="1">
      <c r="A196">
        <v>197815</v>
      </c>
      <c r="B196" t="s">
        <v>69</v>
      </c>
      <c r="C196" t="s">
        <v>70</v>
      </c>
      <c r="D196">
        <v>1.407</v>
      </c>
      <c r="E196">
        <v>-27.382899999999999</v>
      </c>
      <c r="F196">
        <v>452.892</v>
      </c>
      <c r="G196">
        <v>-134.99299999999999</v>
      </c>
      <c r="H196">
        <v>2.86815</v>
      </c>
      <c r="I196" s="3">
        <v>9.6000000000000002E-5</v>
      </c>
      <c r="J196">
        <v>2.8685900000000002</v>
      </c>
      <c r="K196" s="3">
        <v>1.07E-4</v>
      </c>
      <c r="L196">
        <v>4.0199999999999996</v>
      </c>
      <c r="M196"/>
      <c r="N196" s="15"/>
    </row>
    <row r="197" spans="1:14" s="2" customFormat="1">
      <c r="A197">
        <v>197816</v>
      </c>
      <c r="B197" t="s">
        <v>69</v>
      </c>
      <c r="C197" t="s">
        <v>70</v>
      </c>
      <c r="D197">
        <v>1.407</v>
      </c>
      <c r="E197">
        <v>-24.887</v>
      </c>
      <c r="F197">
        <v>452.89299999999997</v>
      </c>
      <c r="G197">
        <v>-134.99299999999999</v>
      </c>
      <c r="H197">
        <v>2.8669199999999999</v>
      </c>
      <c r="I197" s="3">
        <v>5.7000000000000003E-5</v>
      </c>
      <c r="J197">
        <v>2.8674499999999998</v>
      </c>
      <c r="K197" s="3">
        <v>7.6000000000000004E-5</v>
      </c>
      <c r="L197">
        <v>4.01</v>
      </c>
      <c r="M197"/>
      <c r="N197" s="15"/>
    </row>
    <row r="198" spans="1:14" s="2" customFormat="1">
      <c r="A198">
        <v>197817</v>
      </c>
      <c r="B198" t="s">
        <v>69</v>
      </c>
      <c r="C198" t="s">
        <v>70</v>
      </c>
      <c r="D198">
        <v>1.407</v>
      </c>
      <c r="E198">
        <v>-22.379000000000001</v>
      </c>
      <c r="F198">
        <v>452.89299999999997</v>
      </c>
      <c r="G198">
        <v>-134.99299999999999</v>
      </c>
      <c r="H198">
        <v>2.86687</v>
      </c>
      <c r="I198" s="3">
        <v>6.7000000000000002E-5</v>
      </c>
      <c r="J198">
        <v>2.8673299999999999</v>
      </c>
      <c r="K198" s="3">
        <v>6.9999999999999994E-5</v>
      </c>
      <c r="L198">
        <v>4</v>
      </c>
      <c r="M198"/>
      <c r="N198" s="15"/>
    </row>
    <row r="199" spans="1:14" s="2" customFormat="1">
      <c r="A199">
        <v>197818</v>
      </c>
      <c r="B199" t="s">
        <v>69</v>
      </c>
      <c r="C199" t="s">
        <v>70</v>
      </c>
      <c r="D199">
        <v>1.4079999999999999</v>
      </c>
      <c r="E199">
        <v>-19.888999999999999</v>
      </c>
      <c r="F199">
        <v>452.89400000000001</v>
      </c>
      <c r="G199">
        <v>-134.99299999999999</v>
      </c>
      <c r="H199">
        <v>2.8671099999999998</v>
      </c>
      <c r="I199" s="3">
        <v>6.7000000000000002E-5</v>
      </c>
      <c r="J199">
        <v>2.8675000000000002</v>
      </c>
      <c r="K199" s="3">
        <v>6.8999999999999997E-5</v>
      </c>
      <c r="L199">
        <v>4.0199999999999996</v>
      </c>
      <c r="M199"/>
      <c r="N199" s="15"/>
    </row>
    <row r="200" spans="1:14" s="2" customFormat="1">
      <c r="A200">
        <v>197819</v>
      </c>
      <c r="B200" t="s">
        <v>69</v>
      </c>
      <c r="C200" t="s">
        <v>70</v>
      </c>
      <c r="D200">
        <v>1.4079999999999999</v>
      </c>
      <c r="E200">
        <v>-17.381</v>
      </c>
      <c r="F200">
        <v>452.92099999999999</v>
      </c>
      <c r="G200">
        <v>-134.99299999999999</v>
      </c>
      <c r="H200">
        <v>2.8672399999999998</v>
      </c>
      <c r="I200" s="3">
        <v>7.1000000000000005E-5</v>
      </c>
      <c r="J200">
        <v>2.8673999999999999</v>
      </c>
      <c r="K200" s="3">
        <v>6.8999999999999997E-5</v>
      </c>
      <c r="L200">
        <v>4.0199999999999996</v>
      </c>
      <c r="M200"/>
      <c r="N200" s="15"/>
    </row>
    <row r="201" spans="1:14" s="2" customFormat="1">
      <c r="A201">
        <v>197820</v>
      </c>
      <c r="B201" t="s">
        <v>69</v>
      </c>
      <c r="C201" t="s">
        <v>70</v>
      </c>
      <c r="D201">
        <v>1.407</v>
      </c>
      <c r="E201">
        <v>-27.371099999999998</v>
      </c>
      <c r="F201">
        <v>456.22</v>
      </c>
      <c r="G201">
        <v>-134.99299999999999</v>
      </c>
      <c r="H201">
        <v>2.8709899999999999</v>
      </c>
      <c r="I201" s="3">
        <v>1.8599999999999999E-4</v>
      </c>
      <c r="J201">
        <v>2.8706299999999998</v>
      </c>
      <c r="K201" s="3">
        <v>2.14E-4</v>
      </c>
      <c r="L201">
        <v>4.0199999999999996</v>
      </c>
      <c r="M201"/>
      <c r="N201" s="15"/>
    </row>
    <row r="202" spans="1:14" s="2" customFormat="1">
      <c r="A202">
        <v>197821</v>
      </c>
      <c r="B202" t="s">
        <v>69</v>
      </c>
      <c r="C202" t="s">
        <v>70</v>
      </c>
      <c r="D202">
        <v>1.407</v>
      </c>
      <c r="E202">
        <v>-24.873999999999999</v>
      </c>
      <c r="F202">
        <v>456.221</v>
      </c>
      <c r="G202">
        <v>-134.99299999999999</v>
      </c>
      <c r="H202">
        <v>2.8685299999999998</v>
      </c>
      <c r="I202" s="3">
        <v>1.3100000000000001E-4</v>
      </c>
      <c r="J202">
        <v>2.8696700000000002</v>
      </c>
      <c r="K202" s="3">
        <v>1.6100000000000001E-4</v>
      </c>
      <c r="L202">
        <v>4.01</v>
      </c>
      <c r="M202"/>
      <c r="N202" s="15"/>
    </row>
    <row r="203" spans="1:14" s="2" customFormat="1">
      <c r="A203">
        <v>197822</v>
      </c>
      <c r="B203" t="s">
        <v>69</v>
      </c>
      <c r="C203" t="s">
        <v>70</v>
      </c>
      <c r="D203">
        <v>1.407</v>
      </c>
      <c r="E203">
        <v>-22.369</v>
      </c>
      <c r="F203">
        <v>456.22199999999998</v>
      </c>
      <c r="G203">
        <v>-134.99299999999999</v>
      </c>
      <c r="H203">
        <v>2.86713</v>
      </c>
      <c r="I203" s="3">
        <v>6.8999999999999997E-5</v>
      </c>
      <c r="J203">
        <v>2.8680699999999999</v>
      </c>
      <c r="K203" s="3">
        <v>7.6000000000000004E-5</v>
      </c>
      <c r="L203">
        <v>4.01</v>
      </c>
      <c r="M203"/>
      <c r="N203" s="15"/>
    </row>
    <row r="204" spans="1:14">
      <c r="A204">
        <v>197823</v>
      </c>
      <c r="B204" t="s">
        <v>69</v>
      </c>
      <c r="C204" t="s">
        <v>70</v>
      </c>
      <c r="D204">
        <v>1.4079999999999999</v>
      </c>
      <c r="E204">
        <v>-19.878</v>
      </c>
      <c r="F204">
        <v>456.22199999999998</v>
      </c>
      <c r="G204">
        <v>-134.99299999999999</v>
      </c>
      <c r="H204">
        <v>2.8669199999999999</v>
      </c>
      <c r="I204" s="3">
        <v>5.5999999999999999E-5</v>
      </c>
      <c r="J204">
        <v>2.86741</v>
      </c>
      <c r="K204" s="3">
        <v>6.4999999999999994E-5</v>
      </c>
      <c r="L204">
        <v>4.01</v>
      </c>
    </row>
    <row r="205" spans="1:14">
      <c r="A205">
        <v>197824</v>
      </c>
      <c r="B205" t="s">
        <v>69</v>
      </c>
      <c r="C205" t="s">
        <v>70</v>
      </c>
      <c r="D205">
        <v>1.4079999999999999</v>
      </c>
      <c r="E205">
        <v>-17.373000000000001</v>
      </c>
      <c r="F205">
        <v>456.19400000000002</v>
      </c>
      <c r="G205">
        <v>-134.99299999999999</v>
      </c>
      <c r="H205">
        <v>2.8669699999999998</v>
      </c>
      <c r="I205" s="3">
        <v>6.9999999999999994E-5</v>
      </c>
      <c r="J205">
        <v>2.8673999999999999</v>
      </c>
      <c r="K205" s="3">
        <v>6.4999999999999994E-5</v>
      </c>
      <c r="L205">
        <v>4.0199999999999996</v>
      </c>
    </row>
    <row r="206" spans="1:14">
      <c r="A206">
        <v>197825</v>
      </c>
      <c r="B206" t="s">
        <v>69</v>
      </c>
      <c r="C206" t="s">
        <v>70</v>
      </c>
      <c r="D206">
        <v>1.407</v>
      </c>
      <c r="E206">
        <v>-27.515799999999999</v>
      </c>
      <c r="F206">
        <v>459.83499999999998</v>
      </c>
      <c r="G206">
        <v>-134.99299999999999</v>
      </c>
      <c r="H206">
        <v>2.8711099999999998</v>
      </c>
      <c r="I206" s="3">
        <v>1.94E-4</v>
      </c>
      <c r="J206">
        <v>2.8710900000000001</v>
      </c>
      <c r="K206" s="3">
        <v>2.4899999999999998E-4</v>
      </c>
      <c r="L206">
        <v>4.0199999999999996</v>
      </c>
    </row>
    <row r="207" spans="1:14">
      <c r="A207">
        <v>197826</v>
      </c>
      <c r="B207" t="s">
        <v>69</v>
      </c>
      <c r="C207" t="s">
        <v>70</v>
      </c>
      <c r="D207">
        <v>1.407</v>
      </c>
      <c r="E207">
        <v>-25.013999999999999</v>
      </c>
      <c r="F207">
        <v>459.94600000000003</v>
      </c>
      <c r="G207">
        <v>-134.99299999999999</v>
      </c>
      <c r="H207">
        <v>2.8709500000000001</v>
      </c>
      <c r="I207" s="3">
        <v>2.3900000000000001E-4</v>
      </c>
      <c r="J207">
        <v>2.8724500000000002</v>
      </c>
      <c r="K207" s="3">
        <v>3.1E-4</v>
      </c>
      <c r="L207">
        <v>4.0199999999999996</v>
      </c>
    </row>
    <row r="208" spans="1:14">
      <c r="A208">
        <v>197827</v>
      </c>
      <c r="B208" t="s">
        <v>69</v>
      </c>
      <c r="C208" t="s">
        <v>70</v>
      </c>
      <c r="D208">
        <v>1.407</v>
      </c>
      <c r="E208">
        <v>-22.510999999999999</v>
      </c>
      <c r="F208">
        <v>460.06099999999998</v>
      </c>
      <c r="G208">
        <v>-134.99299999999999</v>
      </c>
      <c r="H208">
        <v>2.8701599999999998</v>
      </c>
      <c r="I208" s="3">
        <v>1.8100000000000001E-4</v>
      </c>
      <c r="J208">
        <v>2.87141</v>
      </c>
      <c r="K208" s="3">
        <v>1.6699999999999999E-4</v>
      </c>
      <c r="L208">
        <v>4</v>
      </c>
    </row>
    <row r="209" spans="1:12">
      <c r="A209">
        <v>197828</v>
      </c>
      <c r="B209" t="s">
        <v>69</v>
      </c>
      <c r="C209" t="s">
        <v>70</v>
      </c>
      <c r="D209">
        <v>1.407</v>
      </c>
      <c r="E209">
        <v>-20.018999999999998</v>
      </c>
      <c r="F209">
        <v>460.17700000000002</v>
      </c>
      <c r="G209">
        <v>-134.99299999999999</v>
      </c>
      <c r="H209">
        <v>2.8675999999999999</v>
      </c>
      <c r="I209" s="3">
        <v>6.8999999999999997E-5</v>
      </c>
      <c r="J209">
        <v>2.8679199999999998</v>
      </c>
      <c r="K209" s="3">
        <v>6.7999999999999999E-5</v>
      </c>
      <c r="L209">
        <v>4.0199999999999996</v>
      </c>
    </row>
    <row r="210" spans="1:12">
      <c r="A210">
        <v>197829</v>
      </c>
      <c r="B210" t="s">
        <v>69</v>
      </c>
      <c r="C210" t="s">
        <v>70</v>
      </c>
      <c r="D210">
        <v>1.407</v>
      </c>
      <c r="E210">
        <v>-17.518999999999998</v>
      </c>
      <c r="F210">
        <v>460.29</v>
      </c>
      <c r="G210">
        <v>-134.99299999999999</v>
      </c>
      <c r="H210">
        <v>2.8671500000000001</v>
      </c>
      <c r="I210" s="3">
        <v>5.8E-5</v>
      </c>
      <c r="J210">
        <v>2.8672300000000002</v>
      </c>
      <c r="K210" s="3">
        <v>6.7000000000000002E-5</v>
      </c>
      <c r="L210">
        <v>4.0199999999999996</v>
      </c>
    </row>
    <row r="211" spans="1:12">
      <c r="A211">
        <v>197830</v>
      </c>
      <c r="B211" t="s">
        <v>69</v>
      </c>
      <c r="C211" t="s">
        <v>70</v>
      </c>
      <c r="D211">
        <v>1.407</v>
      </c>
      <c r="E211">
        <v>-27.829000000000001</v>
      </c>
      <c r="F211">
        <v>463.37700000000001</v>
      </c>
      <c r="G211">
        <v>-134.99299999999999</v>
      </c>
      <c r="H211">
        <v>2.8714599999999999</v>
      </c>
      <c r="I211" s="3">
        <v>1.9100000000000001E-4</v>
      </c>
      <c r="J211">
        <v>2.8720699999999999</v>
      </c>
      <c r="K211" s="3">
        <v>2.1100000000000001E-4</v>
      </c>
      <c r="L211">
        <v>4.0199999999999996</v>
      </c>
    </row>
    <row r="212" spans="1:12">
      <c r="A212">
        <v>197831</v>
      </c>
      <c r="B212" t="s">
        <v>69</v>
      </c>
      <c r="C212" t="s">
        <v>70</v>
      </c>
      <c r="D212">
        <v>1.407</v>
      </c>
      <c r="E212">
        <v>-25.337</v>
      </c>
      <c r="F212">
        <v>463.62900000000002</v>
      </c>
      <c r="G212">
        <v>-134.99299999999999</v>
      </c>
      <c r="H212">
        <v>2.8700100000000002</v>
      </c>
      <c r="I212" s="3">
        <v>2.0900000000000001E-4</v>
      </c>
      <c r="J212">
        <v>2.8715000000000002</v>
      </c>
      <c r="K212" s="3">
        <v>2.33E-4</v>
      </c>
      <c r="L212">
        <v>4.01</v>
      </c>
    </row>
    <row r="213" spans="1:12">
      <c r="A213">
        <v>197832</v>
      </c>
      <c r="B213" t="s">
        <v>69</v>
      </c>
      <c r="C213" t="s">
        <v>70</v>
      </c>
      <c r="D213">
        <v>1.407</v>
      </c>
      <c r="E213">
        <v>-22.847999999999999</v>
      </c>
      <c r="F213">
        <v>463.87900000000002</v>
      </c>
      <c r="G213">
        <v>-134.99299999999999</v>
      </c>
      <c r="H213">
        <v>2.86802</v>
      </c>
      <c r="I213" s="3">
        <v>9.0000000000000006E-5</v>
      </c>
      <c r="J213">
        <v>2.8688600000000002</v>
      </c>
      <c r="K213" s="3">
        <v>1.1900000000000001E-4</v>
      </c>
      <c r="L213">
        <v>4.01</v>
      </c>
    </row>
    <row r="214" spans="1:12">
      <c r="A214">
        <v>197833</v>
      </c>
      <c r="B214" t="s">
        <v>69</v>
      </c>
      <c r="C214" t="s">
        <v>70</v>
      </c>
      <c r="D214">
        <v>1.407</v>
      </c>
      <c r="E214">
        <v>-20.366</v>
      </c>
      <c r="F214">
        <v>464.13600000000002</v>
      </c>
      <c r="G214">
        <v>-134.99299999999999</v>
      </c>
      <c r="H214">
        <v>2.86693</v>
      </c>
      <c r="I214" s="3">
        <v>5.8E-5</v>
      </c>
      <c r="J214">
        <v>2.8674300000000001</v>
      </c>
      <c r="K214" s="3">
        <v>7.2999999999999999E-5</v>
      </c>
      <c r="L214">
        <v>4.0199999999999996</v>
      </c>
    </row>
    <row r="215" spans="1:12">
      <c r="A215">
        <v>197834</v>
      </c>
      <c r="B215" t="s">
        <v>69</v>
      </c>
      <c r="C215" t="s">
        <v>70</v>
      </c>
      <c r="D215">
        <v>1.407</v>
      </c>
      <c r="E215">
        <v>-17.875499999999999</v>
      </c>
      <c r="F215">
        <v>464.38099999999997</v>
      </c>
      <c r="G215">
        <v>-134.99299999999999</v>
      </c>
      <c r="H215">
        <v>2.8671199999999999</v>
      </c>
      <c r="I215" s="3">
        <v>7.2999999999999999E-5</v>
      </c>
      <c r="J215">
        <v>2.8673999999999999</v>
      </c>
      <c r="K215" s="3">
        <v>7.2000000000000002E-5</v>
      </c>
      <c r="L215">
        <v>4.01</v>
      </c>
    </row>
    <row r="216" spans="1:12">
      <c r="A216">
        <v>197835</v>
      </c>
      <c r="B216" t="s">
        <v>69</v>
      </c>
      <c r="C216" t="s">
        <v>70</v>
      </c>
      <c r="D216">
        <v>1.407</v>
      </c>
      <c r="E216">
        <v>-28.187999999999999</v>
      </c>
      <c r="F216">
        <v>466.63900000000001</v>
      </c>
      <c r="G216">
        <v>-134.99299999999999</v>
      </c>
      <c r="H216">
        <v>2.86957</v>
      </c>
      <c r="I216" s="3">
        <v>1.45E-4</v>
      </c>
      <c r="J216">
        <v>2.8708300000000002</v>
      </c>
      <c r="K216" s="3">
        <v>1.64E-4</v>
      </c>
      <c r="L216">
        <v>4</v>
      </c>
    </row>
    <row r="217" spans="1:12">
      <c r="A217">
        <v>197836</v>
      </c>
      <c r="B217" t="s">
        <v>69</v>
      </c>
      <c r="C217" t="s">
        <v>70</v>
      </c>
      <c r="D217">
        <v>1.407</v>
      </c>
      <c r="E217">
        <v>-25.670999999999999</v>
      </c>
      <c r="F217">
        <v>466.9</v>
      </c>
      <c r="G217">
        <v>-134.99299999999999</v>
      </c>
      <c r="H217">
        <v>2.86727</v>
      </c>
      <c r="I217" s="3">
        <v>7.6000000000000004E-5</v>
      </c>
      <c r="J217">
        <v>2.8678499999999998</v>
      </c>
      <c r="K217" s="3">
        <v>9.2E-5</v>
      </c>
      <c r="L217">
        <v>4.01</v>
      </c>
    </row>
    <row r="218" spans="1:12">
      <c r="A218">
        <v>197837</v>
      </c>
      <c r="B218" t="s">
        <v>69</v>
      </c>
      <c r="C218" t="s">
        <v>70</v>
      </c>
      <c r="D218">
        <v>1.407</v>
      </c>
      <c r="E218">
        <v>-23.1936</v>
      </c>
      <c r="F218">
        <v>467.15800000000002</v>
      </c>
      <c r="G218">
        <v>-134.99299999999999</v>
      </c>
      <c r="H218">
        <v>2.8668999999999998</v>
      </c>
      <c r="I218" s="3">
        <v>5.3999999999999998E-5</v>
      </c>
      <c r="J218">
        <v>2.8675199999999998</v>
      </c>
      <c r="K218" s="3">
        <v>7.2000000000000002E-5</v>
      </c>
      <c r="L218">
        <v>4</v>
      </c>
    </row>
    <row r="219" spans="1:12">
      <c r="A219">
        <v>197838</v>
      </c>
      <c r="B219" t="s">
        <v>69</v>
      </c>
      <c r="C219" t="s">
        <v>70</v>
      </c>
      <c r="D219">
        <v>1.407</v>
      </c>
      <c r="E219">
        <v>-20.7165</v>
      </c>
      <c r="F219">
        <v>467.41899999999998</v>
      </c>
      <c r="G219">
        <v>-134.99299999999999</v>
      </c>
      <c r="H219">
        <v>2.8671000000000002</v>
      </c>
      <c r="I219" s="3">
        <v>5.7000000000000003E-5</v>
      </c>
      <c r="J219">
        <v>2.8673999999999999</v>
      </c>
      <c r="K219" s="3">
        <v>7.6000000000000004E-5</v>
      </c>
      <c r="L219">
        <v>4.0199999999999996</v>
      </c>
    </row>
    <row r="220" spans="1:12">
      <c r="A220">
        <v>197839</v>
      </c>
      <c r="B220" t="s">
        <v>69</v>
      </c>
      <c r="C220" t="s">
        <v>70</v>
      </c>
      <c r="D220">
        <v>1.407</v>
      </c>
      <c r="E220">
        <v>-18.222100000000001</v>
      </c>
      <c r="F220">
        <v>467.67200000000003</v>
      </c>
      <c r="G220">
        <v>-134.99299999999999</v>
      </c>
      <c r="H220">
        <v>2.8672599999999999</v>
      </c>
      <c r="I220" s="3">
        <v>6.4999999999999994E-5</v>
      </c>
      <c r="J220">
        <v>2.8674499999999998</v>
      </c>
      <c r="K220" s="3">
        <v>6.8999999999999997E-5</v>
      </c>
      <c r="L220">
        <v>4</v>
      </c>
    </row>
    <row r="221" spans="1:12">
      <c r="A221">
        <v>197840</v>
      </c>
      <c r="B221" t="s">
        <v>69</v>
      </c>
      <c r="C221" t="s">
        <v>70</v>
      </c>
      <c r="D221">
        <v>1.407</v>
      </c>
      <c r="E221">
        <v>-28.504000000000001</v>
      </c>
      <c r="F221">
        <v>469.92599999999999</v>
      </c>
      <c r="G221">
        <v>-134.99299999999999</v>
      </c>
      <c r="H221">
        <v>2.8677299999999999</v>
      </c>
      <c r="I221" s="3">
        <v>8.7000000000000001E-5</v>
      </c>
      <c r="J221">
        <v>2.8683399999999999</v>
      </c>
      <c r="K221" s="3">
        <v>9.3999999999999994E-5</v>
      </c>
      <c r="L221">
        <v>4.01</v>
      </c>
    </row>
    <row r="222" spans="1:12">
      <c r="A222">
        <v>197841</v>
      </c>
      <c r="B222" t="s">
        <v>69</v>
      </c>
      <c r="C222" t="s">
        <v>70</v>
      </c>
      <c r="D222">
        <v>1.407</v>
      </c>
      <c r="E222">
        <v>-26.006</v>
      </c>
      <c r="F222">
        <v>470.18099999999998</v>
      </c>
      <c r="G222">
        <v>-134.99299999999999</v>
      </c>
      <c r="H222">
        <v>2.86713</v>
      </c>
      <c r="I222" s="3">
        <v>5.8E-5</v>
      </c>
      <c r="J222">
        <v>2.86734</v>
      </c>
      <c r="K222" s="3">
        <v>7.2000000000000002E-5</v>
      </c>
      <c r="L222">
        <v>4.01</v>
      </c>
    </row>
    <row r="223" spans="1:12">
      <c r="A223">
        <v>197842</v>
      </c>
      <c r="B223" t="s">
        <v>69</v>
      </c>
      <c r="C223" t="s">
        <v>70</v>
      </c>
      <c r="D223">
        <v>1.407</v>
      </c>
      <c r="E223">
        <v>-23.530999999999999</v>
      </c>
      <c r="F223">
        <v>470.44200000000001</v>
      </c>
      <c r="G223">
        <v>-134.99299999999999</v>
      </c>
      <c r="H223">
        <v>2.8671199999999999</v>
      </c>
      <c r="I223" s="3">
        <v>5.5000000000000002E-5</v>
      </c>
      <c r="J223">
        <v>2.8672300000000002</v>
      </c>
      <c r="K223" s="3">
        <v>7.3999999999999996E-5</v>
      </c>
      <c r="L223">
        <v>4.0199999999999996</v>
      </c>
    </row>
    <row r="224" spans="1:12">
      <c r="A224">
        <v>197843</v>
      </c>
      <c r="B224" t="s">
        <v>69</v>
      </c>
      <c r="C224" t="s">
        <v>70</v>
      </c>
      <c r="D224">
        <v>1.407</v>
      </c>
      <c r="E224">
        <v>-21.038</v>
      </c>
      <c r="F224">
        <v>470.69299999999998</v>
      </c>
      <c r="G224">
        <v>-134.99299999999999</v>
      </c>
      <c r="H224">
        <v>2.8665099999999999</v>
      </c>
      <c r="I224" s="3">
        <v>7.2000000000000002E-5</v>
      </c>
      <c r="J224">
        <v>2.8673700000000002</v>
      </c>
      <c r="K224" s="3">
        <v>7.2999999999999999E-5</v>
      </c>
      <c r="L224">
        <v>4.0199999999999996</v>
      </c>
    </row>
    <row r="225" spans="1:12">
      <c r="A225">
        <v>197844</v>
      </c>
      <c r="B225" t="s">
        <v>69</v>
      </c>
      <c r="C225" t="s">
        <v>70</v>
      </c>
      <c r="D225">
        <v>1.407</v>
      </c>
      <c r="E225">
        <v>-18.555</v>
      </c>
      <c r="F225">
        <v>470.94900000000001</v>
      </c>
      <c r="G225">
        <v>-134.99299999999999</v>
      </c>
      <c r="H225">
        <v>2.8671500000000001</v>
      </c>
      <c r="I225" s="3">
        <v>5.7000000000000003E-5</v>
      </c>
      <c r="J225">
        <v>2.8673799999999998</v>
      </c>
      <c r="K225" s="3">
        <v>7.1000000000000005E-5</v>
      </c>
      <c r="L225">
        <v>4.01</v>
      </c>
    </row>
    <row r="226" spans="1:12">
      <c r="A226">
        <v>197845</v>
      </c>
      <c r="B226" t="s">
        <v>69</v>
      </c>
      <c r="C226" t="s">
        <v>70</v>
      </c>
      <c r="D226">
        <v>1.407</v>
      </c>
      <c r="E226">
        <v>-28.888000000000002</v>
      </c>
      <c r="F226">
        <v>473.23700000000002</v>
      </c>
      <c r="G226">
        <v>-134.99299999999999</v>
      </c>
      <c r="H226">
        <v>2.8672800000000001</v>
      </c>
      <c r="I226" s="3">
        <v>5.8E-5</v>
      </c>
      <c r="J226">
        <v>2.86721</v>
      </c>
      <c r="K226" s="3">
        <v>7.1000000000000005E-5</v>
      </c>
      <c r="L226">
        <v>4.01</v>
      </c>
    </row>
    <row r="227" spans="1:12">
      <c r="A227">
        <v>197846</v>
      </c>
      <c r="B227" t="s">
        <v>69</v>
      </c>
      <c r="C227" t="s">
        <v>70</v>
      </c>
      <c r="D227">
        <v>1.407</v>
      </c>
      <c r="E227">
        <v>-26.397099999999998</v>
      </c>
      <c r="F227">
        <v>473.48</v>
      </c>
      <c r="G227">
        <v>-134.99299999999999</v>
      </c>
      <c r="H227">
        <v>2.8671099999999998</v>
      </c>
      <c r="I227" s="3">
        <v>5.5999999999999999E-5</v>
      </c>
      <c r="J227">
        <v>2.8673999999999999</v>
      </c>
      <c r="K227" s="3">
        <v>7.6000000000000004E-5</v>
      </c>
      <c r="L227">
        <v>4.01</v>
      </c>
    </row>
    <row r="228" spans="1:12">
      <c r="A228">
        <v>197847</v>
      </c>
      <c r="B228" t="s">
        <v>69</v>
      </c>
      <c r="C228" t="s">
        <v>70</v>
      </c>
      <c r="D228">
        <v>1.407</v>
      </c>
      <c r="E228">
        <v>-23.9054</v>
      </c>
      <c r="F228">
        <v>473.73</v>
      </c>
      <c r="G228">
        <v>-134.99299999999999</v>
      </c>
      <c r="H228">
        <v>2.86714</v>
      </c>
      <c r="I228" s="3">
        <v>5.5999999999999999E-5</v>
      </c>
      <c r="J228">
        <v>2.8672800000000001</v>
      </c>
      <c r="K228" s="3">
        <v>7.4999999999999993E-5</v>
      </c>
      <c r="L228">
        <v>4.01</v>
      </c>
    </row>
    <row r="229" spans="1:12">
      <c r="A229">
        <v>197848</v>
      </c>
      <c r="B229" t="s">
        <v>69</v>
      </c>
      <c r="C229" t="s">
        <v>70</v>
      </c>
      <c r="D229">
        <v>1.407</v>
      </c>
      <c r="E229">
        <v>-21.422999999999998</v>
      </c>
      <c r="F229">
        <v>473.97699999999998</v>
      </c>
      <c r="G229">
        <v>-134.99299999999999</v>
      </c>
      <c r="H229">
        <v>2.8671500000000001</v>
      </c>
      <c r="I229" s="3">
        <v>6.0999999999999999E-5</v>
      </c>
      <c r="J229">
        <v>2.8673600000000001</v>
      </c>
      <c r="K229" s="3">
        <v>7.2000000000000002E-5</v>
      </c>
      <c r="L229">
        <v>4.01</v>
      </c>
    </row>
    <row r="230" spans="1:12">
      <c r="A230">
        <v>197849</v>
      </c>
      <c r="B230" t="s">
        <v>69</v>
      </c>
      <c r="C230" t="s">
        <v>70</v>
      </c>
      <c r="D230">
        <v>1.407</v>
      </c>
      <c r="E230">
        <v>-18.940999999999999</v>
      </c>
      <c r="F230">
        <v>474.221</v>
      </c>
      <c r="G230">
        <v>-134.99299999999999</v>
      </c>
      <c r="H230">
        <v>2.8670800000000001</v>
      </c>
      <c r="I230" s="3">
        <v>7.3999999999999996E-5</v>
      </c>
      <c r="J230">
        <v>2.8673000000000002</v>
      </c>
      <c r="K230" s="3">
        <v>6.7000000000000002E-5</v>
      </c>
      <c r="L230">
        <v>4.01</v>
      </c>
    </row>
    <row r="231" spans="1:12">
      <c r="A231">
        <v>197850</v>
      </c>
      <c r="B231" t="s">
        <v>69</v>
      </c>
      <c r="C231" t="s">
        <v>70</v>
      </c>
      <c r="D231">
        <v>1.407</v>
      </c>
      <c r="E231">
        <v>-29.315100000000001</v>
      </c>
      <c r="F231">
        <v>476.55900000000003</v>
      </c>
      <c r="G231">
        <v>-134.99299999999999</v>
      </c>
      <c r="H231">
        <v>2.8672599999999999</v>
      </c>
      <c r="I231" s="3">
        <v>6.7000000000000002E-5</v>
      </c>
      <c r="J231">
        <v>2.8662299999999998</v>
      </c>
      <c r="K231" s="3">
        <v>6.9999999999999994E-5</v>
      </c>
      <c r="L231">
        <v>4</v>
      </c>
    </row>
    <row r="232" spans="1:12">
      <c r="A232">
        <v>197851</v>
      </c>
      <c r="B232" t="s">
        <v>69</v>
      </c>
      <c r="C232" t="s">
        <v>70</v>
      </c>
      <c r="D232">
        <v>1.407</v>
      </c>
      <c r="E232">
        <v>-26.822500000000002</v>
      </c>
      <c r="F232">
        <v>476.78899999999999</v>
      </c>
      <c r="G232">
        <v>-134.99299999999999</v>
      </c>
      <c r="H232">
        <v>2.86625</v>
      </c>
      <c r="I232" s="3">
        <v>6.3E-5</v>
      </c>
      <c r="J232">
        <v>2.8673099999999998</v>
      </c>
      <c r="K232" s="3">
        <v>7.2999999999999999E-5</v>
      </c>
      <c r="L232">
        <v>4.01</v>
      </c>
    </row>
    <row r="233" spans="1:12">
      <c r="A233">
        <v>197852</v>
      </c>
      <c r="B233" t="s">
        <v>69</v>
      </c>
      <c r="C233" t="s">
        <v>70</v>
      </c>
      <c r="D233">
        <v>1.407</v>
      </c>
      <c r="E233">
        <v>-24.327100000000002</v>
      </c>
      <c r="F233">
        <v>477.02600000000001</v>
      </c>
      <c r="G233">
        <v>-134.99299999999999</v>
      </c>
      <c r="H233">
        <v>2.8670900000000001</v>
      </c>
      <c r="I233" s="3">
        <v>5.3999999999999998E-5</v>
      </c>
      <c r="J233">
        <v>2.8671700000000002</v>
      </c>
      <c r="K233" s="3">
        <v>6.3999999999999997E-5</v>
      </c>
      <c r="L233">
        <v>4</v>
      </c>
    </row>
    <row r="234" spans="1:12">
      <c r="A234">
        <v>197853</v>
      </c>
      <c r="B234" t="s">
        <v>69</v>
      </c>
      <c r="C234" t="s">
        <v>70</v>
      </c>
      <c r="D234">
        <v>1.407</v>
      </c>
      <c r="E234">
        <v>-21.84</v>
      </c>
      <c r="F234">
        <v>477.25400000000002</v>
      </c>
      <c r="G234">
        <v>-134.99299999999999</v>
      </c>
      <c r="H234">
        <v>2.8671700000000002</v>
      </c>
      <c r="I234" s="3">
        <v>5.5999999999999999E-5</v>
      </c>
      <c r="J234">
        <v>2.8673700000000002</v>
      </c>
      <c r="K234" s="3">
        <v>7.2999999999999999E-5</v>
      </c>
      <c r="L234">
        <v>4.0199999999999996</v>
      </c>
    </row>
    <row r="235" spans="1:12">
      <c r="A235">
        <v>197854</v>
      </c>
      <c r="B235" t="s">
        <v>69</v>
      </c>
      <c r="C235" t="s">
        <v>70</v>
      </c>
      <c r="D235">
        <v>1.407</v>
      </c>
      <c r="E235">
        <v>-19.3522</v>
      </c>
      <c r="F235">
        <v>477.488</v>
      </c>
      <c r="G235">
        <v>-134.99299999999999</v>
      </c>
      <c r="H235">
        <v>2.8672</v>
      </c>
      <c r="I235" s="3">
        <v>6.0000000000000002E-5</v>
      </c>
      <c r="J235">
        <v>2.8673799999999998</v>
      </c>
      <c r="K235" s="3">
        <v>6.6000000000000005E-5</v>
      </c>
      <c r="L235">
        <v>4</v>
      </c>
    </row>
    <row r="236" spans="1:12">
      <c r="A236">
        <v>197855</v>
      </c>
      <c r="B236" t="s">
        <v>69</v>
      </c>
      <c r="C236" t="s">
        <v>70</v>
      </c>
      <c r="D236">
        <v>1.407</v>
      </c>
      <c r="E236">
        <v>-30.4359</v>
      </c>
      <c r="F236">
        <v>486.327</v>
      </c>
      <c r="G236">
        <v>-134.99299999999999</v>
      </c>
      <c r="H236">
        <v>2.8671700000000002</v>
      </c>
      <c r="I236" s="3">
        <v>6.8999999999999997E-5</v>
      </c>
      <c r="J236">
        <v>2.8672900000000001</v>
      </c>
      <c r="K236" s="3">
        <v>6.3999999999999997E-5</v>
      </c>
      <c r="L236">
        <v>4.0199999999999996</v>
      </c>
    </row>
    <row r="237" spans="1:12">
      <c r="A237">
        <v>197856</v>
      </c>
      <c r="B237" t="s">
        <v>69</v>
      </c>
      <c r="C237" t="s">
        <v>70</v>
      </c>
      <c r="D237">
        <v>1.407</v>
      </c>
      <c r="E237">
        <v>-27.943200000000001</v>
      </c>
      <c r="F237">
        <v>486.565</v>
      </c>
      <c r="G237">
        <v>-134.99299999999999</v>
      </c>
      <c r="H237">
        <v>2.86721</v>
      </c>
      <c r="I237" s="3">
        <v>6.0000000000000002E-5</v>
      </c>
      <c r="J237">
        <v>2.8673600000000001</v>
      </c>
      <c r="K237" s="3">
        <v>6.8999999999999997E-5</v>
      </c>
      <c r="L237">
        <v>4.01</v>
      </c>
    </row>
    <row r="238" spans="1:12">
      <c r="A238">
        <v>197857</v>
      </c>
      <c r="B238" t="s">
        <v>69</v>
      </c>
      <c r="C238" t="s">
        <v>70</v>
      </c>
      <c r="D238">
        <v>1.407</v>
      </c>
      <c r="E238">
        <v>-25.443999999999999</v>
      </c>
      <c r="F238">
        <v>486.81599999999997</v>
      </c>
      <c r="G238">
        <v>-134.99299999999999</v>
      </c>
      <c r="H238">
        <v>2.8671700000000002</v>
      </c>
      <c r="I238" s="3">
        <v>5.8999999999999998E-5</v>
      </c>
      <c r="J238">
        <v>2.8672399999999998</v>
      </c>
      <c r="K238" s="3">
        <v>6.7999999999999999E-5</v>
      </c>
      <c r="L238">
        <v>4.0199999999999996</v>
      </c>
    </row>
    <row r="239" spans="1:12">
      <c r="A239">
        <v>197858</v>
      </c>
      <c r="B239" t="s">
        <v>69</v>
      </c>
      <c r="C239" t="s">
        <v>70</v>
      </c>
      <c r="D239">
        <v>1.407</v>
      </c>
      <c r="E239">
        <v>-22.963999999999999</v>
      </c>
      <c r="F239">
        <v>487.06700000000001</v>
      </c>
      <c r="G239">
        <v>-134.99299999999999</v>
      </c>
      <c r="H239">
        <v>2.8672</v>
      </c>
      <c r="I239" s="3">
        <v>5.5999999999999999E-5</v>
      </c>
      <c r="J239">
        <v>2.8673999999999999</v>
      </c>
      <c r="K239" s="3">
        <v>6.7999999999999999E-5</v>
      </c>
      <c r="L239">
        <v>4.0199999999999996</v>
      </c>
    </row>
    <row r="240" spans="1:12">
      <c r="A240">
        <v>197859</v>
      </c>
      <c r="B240" t="s">
        <v>69</v>
      </c>
      <c r="C240" t="s">
        <v>70</v>
      </c>
      <c r="D240">
        <v>1.407</v>
      </c>
      <c r="E240">
        <v>-20.478000000000002</v>
      </c>
      <c r="F240">
        <v>487.315</v>
      </c>
      <c r="G240">
        <v>-134.99299999999999</v>
      </c>
      <c r="H240">
        <v>2.8672300000000002</v>
      </c>
      <c r="I240" s="3">
        <v>6.0000000000000002E-5</v>
      </c>
      <c r="J240">
        <v>2.8673299999999999</v>
      </c>
      <c r="K240" s="3">
        <v>7.1000000000000005E-5</v>
      </c>
      <c r="L240">
        <v>4.01</v>
      </c>
    </row>
    <row r="241" spans="1:13">
      <c r="A241" s="6">
        <v>197860</v>
      </c>
      <c r="B241" s="6" t="s">
        <v>69</v>
      </c>
      <c r="C241" s="6" t="s">
        <v>71</v>
      </c>
      <c r="D241" s="6">
        <v>-21.178000000000001</v>
      </c>
      <c r="E241" s="6">
        <v>-72.664000000000001</v>
      </c>
      <c r="F241" s="6">
        <v>427.35199999999998</v>
      </c>
      <c r="G241" s="6">
        <v>44.991199999999999</v>
      </c>
      <c r="H241" s="6">
        <v>2.8669699999999998</v>
      </c>
      <c r="I241" s="7">
        <v>7.2000000000000002E-5</v>
      </c>
      <c r="J241" s="6">
        <v>2.8673099999999998</v>
      </c>
      <c r="K241" s="7">
        <v>7.2999999999999999E-5</v>
      </c>
      <c r="L241" s="6">
        <v>4.01</v>
      </c>
      <c r="M241" s="6"/>
    </row>
    <row r="242" spans="1:13">
      <c r="A242">
        <v>197861</v>
      </c>
      <c r="B242" t="s">
        <v>69</v>
      </c>
      <c r="C242" t="s">
        <v>71</v>
      </c>
      <c r="D242">
        <v>-21.178000000000001</v>
      </c>
      <c r="E242">
        <v>-70.153000000000006</v>
      </c>
      <c r="F242">
        <v>427.32100000000003</v>
      </c>
      <c r="G242">
        <v>44.990200000000002</v>
      </c>
      <c r="H242">
        <v>2.8669600000000002</v>
      </c>
      <c r="I242" s="3">
        <v>6.0999999999999999E-5</v>
      </c>
      <c r="J242">
        <v>2.8673199999999999</v>
      </c>
      <c r="K242" s="3">
        <v>6.7000000000000002E-5</v>
      </c>
      <c r="L242">
        <v>4.0199999999999996</v>
      </c>
    </row>
    <row r="243" spans="1:13">
      <c r="A243">
        <v>197862</v>
      </c>
      <c r="B243" t="s">
        <v>69</v>
      </c>
      <c r="C243" t="s">
        <v>71</v>
      </c>
      <c r="D243">
        <v>-21.178000000000001</v>
      </c>
      <c r="E243">
        <v>-67.66</v>
      </c>
      <c r="F243">
        <v>427.32</v>
      </c>
      <c r="G243">
        <v>44.989600000000003</v>
      </c>
      <c r="H243">
        <v>2.8670100000000001</v>
      </c>
      <c r="I243" s="3">
        <v>5.1999999999999997E-5</v>
      </c>
      <c r="J243">
        <v>2.8672599999999999</v>
      </c>
      <c r="K243" s="3">
        <v>6.4999999999999994E-5</v>
      </c>
      <c r="L243">
        <v>4.0199999999999996</v>
      </c>
    </row>
    <row r="244" spans="1:13">
      <c r="A244">
        <v>197863</v>
      </c>
      <c r="B244" t="s">
        <v>69</v>
      </c>
      <c r="C244" t="s">
        <v>71</v>
      </c>
      <c r="D244">
        <v>-21.177099999999999</v>
      </c>
      <c r="E244">
        <v>-65.152000000000001</v>
      </c>
      <c r="F244">
        <v>427.32</v>
      </c>
      <c r="G244">
        <v>44.989400000000003</v>
      </c>
      <c r="H244">
        <v>2.8671199999999999</v>
      </c>
      <c r="I244" s="3">
        <v>7.2999999999999999E-5</v>
      </c>
      <c r="J244">
        <v>2.8672499999999999</v>
      </c>
      <c r="K244" s="3">
        <v>6.7999999999999999E-5</v>
      </c>
      <c r="L244">
        <v>4.01</v>
      </c>
    </row>
    <row r="245" spans="1:13">
      <c r="A245">
        <v>197864</v>
      </c>
      <c r="B245" t="s">
        <v>69</v>
      </c>
      <c r="C245" t="s">
        <v>71</v>
      </c>
      <c r="D245">
        <v>-21.177</v>
      </c>
      <c r="E245">
        <v>-62.658000000000001</v>
      </c>
      <c r="F245">
        <v>427.31900000000002</v>
      </c>
      <c r="G245">
        <v>44.989199999999997</v>
      </c>
      <c r="H245">
        <v>2.8669899999999999</v>
      </c>
      <c r="I245" s="3">
        <v>6.2000000000000003E-5</v>
      </c>
      <c r="J245">
        <v>2.8670800000000001</v>
      </c>
      <c r="K245" s="3">
        <v>6.7999999999999999E-5</v>
      </c>
      <c r="L245">
        <v>4.01</v>
      </c>
    </row>
    <row r="246" spans="1:13">
      <c r="A246">
        <v>197865</v>
      </c>
      <c r="B246" t="s">
        <v>69</v>
      </c>
      <c r="C246" t="s">
        <v>71</v>
      </c>
      <c r="D246">
        <v>-21.177</v>
      </c>
      <c r="E246">
        <v>-72.63</v>
      </c>
      <c r="F246">
        <v>437.23</v>
      </c>
      <c r="G246">
        <v>44.988999999999997</v>
      </c>
      <c r="H246">
        <v>2.8672300000000002</v>
      </c>
      <c r="I246" s="3">
        <v>6.3999999999999997E-5</v>
      </c>
      <c r="J246">
        <v>2.8672499999999999</v>
      </c>
      <c r="K246" s="3">
        <v>6.6000000000000005E-5</v>
      </c>
      <c r="L246">
        <v>4.01</v>
      </c>
    </row>
    <row r="247" spans="1:13">
      <c r="A247">
        <v>197866</v>
      </c>
      <c r="B247" t="s">
        <v>69</v>
      </c>
      <c r="C247" t="s">
        <v>71</v>
      </c>
      <c r="D247">
        <v>-21.177</v>
      </c>
      <c r="E247">
        <v>-70.13</v>
      </c>
      <c r="F247">
        <v>437.23</v>
      </c>
      <c r="G247">
        <v>44.988999999999997</v>
      </c>
      <c r="H247">
        <v>2.8670100000000001</v>
      </c>
      <c r="I247" s="3">
        <v>5.5999999999999999E-5</v>
      </c>
      <c r="J247">
        <v>2.8673099999999998</v>
      </c>
      <c r="K247" s="3">
        <v>6.4999999999999994E-5</v>
      </c>
      <c r="L247">
        <v>4.01</v>
      </c>
    </row>
    <row r="248" spans="1:13">
      <c r="A248">
        <v>197867</v>
      </c>
      <c r="B248" t="s">
        <v>69</v>
      </c>
      <c r="C248" t="s">
        <v>71</v>
      </c>
      <c r="D248">
        <v>-21.177</v>
      </c>
      <c r="E248">
        <v>-67.635000000000005</v>
      </c>
      <c r="F248">
        <v>437.22899999999998</v>
      </c>
      <c r="G248">
        <v>44.988799999999998</v>
      </c>
      <c r="H248">
        <v>2.8670100000000001</v>
      </c>
      <c r="I248" s="3">
        <v>6.6000000000000005E-5</v>
      </c>
      <c r="J248">
        <v>2.8671799999999998</v>
      </c>
      <c r="K248" s="3">
        <v>7.7000000000000001E-5</v>
      </c>
      <c r="L248">
        <v>4.01</v>
      </c>
    </row>
    <row r="249" spans="1:13">
      <c r="A249">
        <v>197868</v>
      </c>
      <c r="B249" t="s">
        <v>69</v>
      </c>
      <c r="C249" t="s">
        <v>71</v>
      </c>
      <c r="D249">
        <v>-21.177</v>
      </c>
      <c r="E249">
        <v>-65.126000000000005</v>
      </c>
      <c r="F249">
        <v>437.22899999999998</v>
      </c>
      <c r="G249">
        <v>44.988799999999998</v>
      </c>
      <c r="H249">
        <v>2.8671000000000002</v>
      </c>
      <c r="I249" s="3">
        <v>5.7000000000000003E-5</v>
      </c>
      <c r="J249">
        <v>2.8672800000000001</v>
      </c>
      <c r="K249" s="3">
        <v>6.3999999999999997E-5</v>
      </c>
      <c r="L249">
        <v>4</v>
      </c>
    </row>
    <row r="250" spans="1:13">
      <c r="A250">
        <v>197869</v>
      </c>
      <c r="B250" t="s">
        <v>69</v>
      </c>
      <c r="C250" t="s">
        <v>71</v>
      </c>
      <c r="D250">
        <v>-21.177</v>
      </c>
      <c r="E250">
        <v>-62.634</v>
      </c>
      <c r="F250">
        <v>437.22800000000001</v>
      </c>
      <c r="G250">
        <v>44.988599999999998</v>
      </c>
      <c r="H250">
        <v>2.867</v>
      </c>
      <c r="I250" s="3">
        <v>6.2000000000000003E-5</v>
      </c>
      <c r="J250">
        <v>2.86714</v>
      </c>
      <c r="K250" s="3">
        <v>6.3999999999999997E-5</v>
      </c>
      <c r="L250">
        <v>4.0199999999999996</v>
      </c>
    </row>
    <row r="251" spans="1:13">
      <c r="A251">
        <v>197870</v>
      </c>
      <c r="B251" t="s">
        <v>69</v>
      </c>
      <c r="C251" t="s">
        <v>71</v>
      </c>
      <c r="D251">
        <v>-21.177</v>
      </c>
      <c r="E251">
        <v>-72.545000000000002</v>
      </c>
      <c r="F251">
        <v>440.54700000000003</v>
      </c>
      <c r="G251">
        <v>44.988599999999998</v>
      </c>
      <c r="H251">
        <v>2.8670300000000002</v>
      </c>
      <c r="I251" s="3">
        <v>6.8999999999999997E-5</v>
      </c>
      <c r="J251">
        <v>2.86714</v>
      </c>
      <c r="K251" s="3">
        <v>7.8999999999999996E-5</v>
      </c>
      <c r="L251">
        <v>4.01</v>
      </c>
    </row>
    <row r="252" spans="1:13">
      <c r="A252">
        <v>197871</v>
      </c>
      <c r="B252" t="s">
        <v>69</v>
      </c>
      <c r="C252" t="s">
        <v>71</v>
      </c>
      <c r="D252">
        <v>-21.177</v>
      </c>
      <c r="E252">
        <v>-70.046000000000006</v>
      </c>
      <c r="F252">
        <v>440.54599999999999</v>
      </c>
      <c r="G252">
        <v>44.988599999999998</v>
      </c>
      <c r="H252">
        <v>2.8669199999999999</v>
      </c>
      <c r="I252" s="3">
        <v>7.2000000000000002E-5</v>
      </c>
      <c r="J252">
        <v>2.8672599999999999</v>
      </c>
      <c r="K252" s="3">
        <v>7.7000000000000001E-5</v>
      </c>
      <c r="L252">
        <v>4.0199999999999996</v>
      </c>
    </row>
    <row r="253" spans="1:13">
      <c r="A253">
        <v>197872</v>
      </c>
      <c r="B253" t="s">
        <v>69</v>
      </c>
      <c r="C253" t="s">
        <v>71</v>
      </c>
      <c r="D253">
        <v>-21.177</v>
      </c>
      <c r="E253">
        <v>-67.548000000000002</v>
      </c>
      <c r="F253">
        <v>440.54599999999999</v>
      </c>
      <c r="G253">
        <v>44.988599999999998</v>
      </c>
      <c r="H253">
        <v>2.867</v>
      </c>
      <c r="I253" s="3">
        <v>5.7000000000000003E-5</v>
      </c>
      <c r="J253">
        <v>2.8673199999999999</v>
      </c>
      <c r="K253" s="3">
        <v>7.2000000000000002E-5</v>
      </c>
      <c r="L253">
        <v>4.0199999999999996</v>
      </c>
    </row>
    <row r="254" spans="1:13">
      <c r="A254">
        <v>197873</v>
      </c>
      <c r="B254" t="s">
        <v>69</v>
      </c>
      <c r="C254" t="s">
        <v>71</v>
      </c>
      <c r="D254">
        <v>-21.177</v>
      </c>
      <c r="E254">
        <v>-65.043000000000006</v>
      </c>
      <c r="F254">
        <v>440.54500000000002</v>
      </c>
      <c r="G254">
        <v>44.988599999999998</v>
      </c>
      <c r="H254">
        <v>2.8670200000000001</v>
      </c>
      <c r="I254" s="3">
        <v>6.0999999999999999E-5</v>
      </c>
      <c r="J254">
        <v>2.8673799999999998</v>
      </c>
      <c r="K254" s="3">
        <v>7.6000000000000004E-5</v>
      </c>
      <c r="L254">
        <v>4.0199999999999996</v>
      </c>
    </row>
    <row r="255" spans="1:13">
      <c r="A255">
        <v>197874</v>
      </c>
      <c r="B255" t="s">
        <v>69</v>
      </c>
      <c r="C255" t="s">
        <v>71</v>
      </c>
      <c r="D255">
        <v>-21.177</v>
      </c>
      <c r="E255">
        <v>-62.548000000000002</v>
      </c>
      <c r="F255">
        <v>440.54500000000002</v>
      </c>
      <c r="G255">
        <v>44.988599999999998</v>
      </c>
      <c r="H255">
        <v>2.867</v>
      </c>
      <c r="I255" s="3">
        <v>6.3E-5</v>
      </c>
      <c r="J255">
        <v>2.86721</v>
      </c>
      <c r="K255" s="3">
        <v>7.2999999999999999E-5</v>
      </c>
      <c r="L255">
        <v>4</v>
      </c>
    </row>
    <row r="256" spans="1:13">
      <c r="A256">
        <v>197875</v>
      </c>
      <c r="B256" t="s">
        <v>69</v>
      </c>
      <c r="C256" t="s">
        <v>71</v>
      </c>
      <c r="D256">
        <v>-21.177</v>
      </c>
      <c r="E256">
        <v>-72.492800000000003</v>
      </c>
      <c r="F256">
        <v>443.79</v>
      </c>
      <c r="G256">
        <v>44.988599999999998</v>
      </c>
      <c r="H256">
        <v>2.8688600000000002</v>
      </c>
      <c r="I256" s="3">
        <v>1.02E-4</v>
      </c>
      <c r="J256">
        <v>2.8691499999999999</v>
      </c>
      <c r="K256" s="3">
        <v>1.26E-4</v>
      </c>
      <c r="L256">
        <v>4.01</v>
      </c>
    </row>
    <row r="257" spans="1:12">
      <c r="A257">
        <v>197876</v>
      </c>
      <c r="B257" t="s">
        <v>69</v>
      </c>
      <c r="C257" t="s">
        <v>71</v>
      </c>
      <c r="D257">
        <v>-21.177</v>
      </c>
      <c r="E257">
        <v>-70</v>
      </c>
      <c r="F257">
        <v>443.78899999999999</v>
      </c>
      <c r="G257">
        <v>44.988599999999998</v>
      </c>
      <c r="H257">
        <v>2.86714</v>
      </c>
      <c r="I257" s="3">
        <v>6.2000000000000003E-5</v>
      </c>
      <c r="J257">
        <v>2.8673700000000002</v>
      </c>
      <c r="K257" s="3">
        <v>7.1000000000000005E-5</v>
      </c>
      <c r="L257">
        <v>4.0199999999999996</v>
      </c>
    </row>
    <row r="258" spans="1:12">
      <c r="A258">
        <v>197877</v>
      </c>
      <c r="B258" t="s">
        <v>69</v>
      </c>
      <c r="C258" t="s">
        <v>71</v>
      </c>
      <c r="D258">
        <v>-21.177</v>
      </c>
      <c r="E258">
        <v>-67</v>
      </c>
      <c r="F258">
        <v>443.78800000000001</v>
      </c>
      <c r="G258">
        <v>44.988599999999998</v>
      </c>
      <c r="H258">
        <v>2.8668499999999999</v>
      </c>
      <c r="I258" s="3">
        <v>6.3999999999999997E-5</v>
      </c>
      <c r="J258">
        <v>2.86741</v>
      </c>
      <c r="K258" s="3">
        <v>7.1000000000000005E-5</v>
      </c>
      <c r="L258">
        <v>4.01</v>
      </c>
    </row>
    <row r="259" spans="1:12">
      <c r="A259">
        <v>197878</v>
      </c>
      <c r="B259" t="s">
        <v>69</v>
      </c>
      <c r="C259" t="s">
        <v>71</v>
      </c>
      <c r="D259">
        <v>-21.177</v>
      </c>
      <c r="E259">
        <v>-64.997</v>
      </c>
      <c r="F259">
        <v>443.78800000000001</v>
      </c>
      <c r="G259">
        <v>44.988399999999999</v>
      </c>
      <c r="H259">
        <v>2.8668100000000001</v>
      </c>
      <c r="I259" s="3">
        <v>6.3E-5</v>
      </c>
      <c r="J259">
        <v>2.8673700000000002</v>
      </c>
      <c r="K259" s="3">
        <v>7.3999999999999996E-5</v>
      </c>
      <c r="L259">
        <v>4.0199999999999996</v>
      </c>
    </row>
    <row r="260" spans="1:12">
      <c r="A260">
        <v>197879</v>
      </c>
      <c r="B260" t="s">
        <v>69</v>
      </c>
      <c r="C260" t="s">
        <v>71</v>
      </c>
      <c r="D260">
        <v>-21.177</v>
      </c>
      <c r="E260">
        <v>-62.494999999999997</v>
      </c>
      <c r="F260">
        <v>443.81900000000002</v>
      </c>
      <c r="G260">
        <v>44.988399999999999</v>
      </c>
      <c r="H260">
        <v>2.8669600000000002</v>
      </c>
      <c r="I260" s="3">
        <v>6.2000000000000003E-5</v>
      </c>
      <c r="J260">
        <v>2.8673500000000001</v>
      </c>
      <c r="K260" s="3">
        <v>7.1000000000000005E-5</v>
      </c>
      <c r="L260">
        <v>4.0199999999999996</v>
      </c>
    </row>
    <row r="261" spans="1:12">
      <c r="A261">
        <v>197880</v>
      </c>
      <c r="B261" t="s">
        <v>69</v>
      </c>
      <c r="C261" t="s">
        <v>71</v>
      </c>
      <c r="D261">
        <v>-21.177</v>
      </c>
      <c r="E261">
        <v>-72.489999999999995</v>
      </c>
      <c r="F261">
        <v>447.10500000000002</v>
      </c>
      <c r="G261">
        <v>44.988599999999998</v>
      </c>
      <c r="H261">
        <v>2.8711700000000002</v>
      </c>
      <c r="I261" s="3">
        <v>1.2400000000000001E-4</v>
      </c>
      <c r="J261">
        <v>2.871</v>
      </c>
      <c r="K261" s="3">
        <v>1.64E-4</v>
      </c>
      <c r="L261">
        <v>4.01</v>
      </c>
    </row>
    <row r="262" spans="1:12">
      <c r="A262">
        <v>197881</v>
      </c>
      <c r="B262" t="s">
        <v>69</v>
      </c>
      <c r="C262" t="s">
        <v>71</v>
      </c>
      <c r="D262">
        <v>-21.177</v>
      </c>
      <c r="E262">
        <v>-69.992400000000004</v>
      </c>
      <c r="F262">
        <v>447.10500000000002</v>
      </c>
      <c r="G262">
        <v>44.988399999999999</v>
      </c>
      <c r="H262">
        <v>2.8689100000000001</v>
      </c>
      <c r="I262" s="3">
        <v>1.03E-4</v>
      </c>
      <c r="J262">
        <v>2.8687</v>
      </c>
      <c r="K262" s="3">
        <v>1.11E-4</v>
      </c>
      <c r="L262">
        <v>4</v>
      </c>
    </row>
    <row r="263" spans="1:12">
      <c r="A263">
        <v>197882</v>
      </c>
      <c r="B263" t="s">
        <v>69</v>
      </c>
      <c r="C263" t="s">
        <v>71</v>
      </c>
      <c r="D263">
        <v>-21.177</v>
      </c>
      <c r="E263">
        <v>-67.498000000000005</v>
      </c>
      <c r="F263">
        <v>447.10399999999998</v>
      </c>
      <c r="G263">
        <v>44.988399999999999</v>
      </c>
      <c r="H263">
        <v>2.8673899999999999</v>
      </c>
      <c r="I263" s="3">
        <v>6.8999999999999997E-5</v>
      </c>
      <c r="J263">
        <v>2.86788</v>
      </c>
      <c r="K263" s="3">
        <v>8.2999999999999998E-5</v>
      </c>
      <c r="L263">
        <v>4.01</v>
      </c>
    </row>
    <row r="264" spans="1:12">
      <c r="A264">
        <v>197883</v>
      </c>
      <c r="B264" t="s">
        <v>69</v>
      </c>
      <c r="C264" t="s">
        <v>71</v>
      </c>
      <c r="D264">
        <v>-21.177</v>
      </c>
      <c r="E264">
        <v>-64.992999999999995</v>
      </c>
      <c r="F264">
        <v>447.10399999999998</v>
      </c>
      <c r="G264">
        <v>44.988399999999999</v>
      </c>
      <c r="H264">
        <v>2.8667199999999999</v>
      </c>
      <c r="I264" s="3">
        <v>5.5999999999999999E-5</v>
      </c>
      <c r="J264">
        <v>2.8674599999999999</v>
      </c>
      <c r="K264" s="3">
        <v>7.2999999999999999E-5</v>
      </c>
      <c r="L264">
        <v>4.01</v>
      </c>
    </row>
    <row r="265" spans="1:12">
      <c r="A265">
        <v>197884</v>
      </c>
      <c r="B265" t="s">
        <v>69</v>
      </c>
      <c r="C265" t="s">
        <v>71</v>
      </c>
      <c r="D265">
        <v>-21.177</v>
      </c>
      <c r="E265">
        <v>-62.491999999999997</v>
      </c>
      <c r="F265">
        <v>447.10300000000001</v>
      </c>
      <c r="G265">
        <v>44.988399999999999</v>
      </c>
      <c r="H265">
        <v>2.8666499999999999</v>
      </c>
      <c r="I265" s="3">
        <v>7.2000000000000002E-5</v>
      </c>
      <c r="J265">
        <v>2.86727</v>
      </c>
      <c r="K265" s="3">
        <v>8.1000000000000004E-5</v>
      </c>
      <c r="L265">
        <v>4.01</v>
      </c>
    </row>
    <row r="266" spans="1:12">
      <c r="A266">
        <v>197885</v>
      </c>
      <c r="B266" t="s">
        <v>69</v>
      </c>
      <c r="C266" t="s">
        <v>71</v>
      </c>
      <c r="D266">
        <v>-21.177</v>
      </c>
      <c r="E266">
        <v>-72.42</v>
      </c>
      <c r="F266">
        <v>450.47699999999998</v>
      </c>
      <c r="G266">
        <v>44.988399999999999</v>
      </c>
      <c r="H266">
        <v>2.8703699999999999</v>
      </c>
      <c r="I266" s="3">
        <v>1.2400000000000001E-4</v>
      </c>
      <c r="J266">
        <v>2.8708</v>
      </c>
      <c r="K266" s="3">
        <v>1.4300000000000001E-4</v>
      </c>
      <c r="L266">
        <v>4.0199999999999996</v>
      </c>
    </row>
    <row r="267" spans="1:12">
      <c r="A267">
        <v>197886</v>
      </c>
      <c r="B267" t="s">
        <v>69</v>
      </c>
      <c r="C267" t="s">
        <v>71</v>
      </c>
      <c r="D267">
        <v>-21.177600000000002</v>
      </c>
      <c r="E267">
        <v>-69.929000000000002</v>
      </c>
      <c r="F267">
        <v>450.47699999999998</v>
      </c>
      <c r="G267">
        <v>44.988399999999999</v>
      </c>
      <c r="H267">
        <v>2.8687499999999999</v>
      </c>
      <c r="I267" s="3">
        <v>1.0399999999999999E-4</v>
      </c>
      <c r="J267">
        <v>2.8694500000000001</v>
      </c>
      <c r="K267" s="3">
        <v>1.11E-4</v>
      </c>
      <c r="L267">
        <v>4.01</v>
      </c>
    </row>
    <row r="268" spans="1:12">
      <c r="A268">
        <v>197887</v>
      </c>
      <c r="B268" t="s">
        <v>69</v>
      </c>
      <c r="C268" t="s">
        <v>71</v>
      </c>
      <c r="D268">
        <v>-21.178000000000001</v>
      </c>
      <c r="E268">
        <v>-67.427000000000007</v>
      </c>
      <c r="F268">
        <v>450.44400000000002</v>
      </c>
      <c r="G268">
        <v>44.988399999999999</v>
      </c>
      <c r="H268">
        <v>2.8683700000000001</v>
      </c>
      <c r="I268" s="3">
        <v>7.2999999999999999E-5</v>
      </c>
      <c r="J268">
        <v>2.8685</v>
      </c>
      <c r="K268" s="3">
        <v>9.2999999999999997E-5</v>
      </c>
      <c r="L268">
        <v>4.01</v>
      </c>
    </row>
    <row r="269" spans="1:12">
      <c r="A269">
        <v>197888</v>
      </c>
      <c r="B269" t="s">
        <v>69</v>
      </c>
      <c r="C269" t="s">
        <v>71</v>
      </c>
      <c r="D269">
        <v>-21.178000000000001</v>
      </c>
      <c r="E269">
        <v>-64.921999999999997</v>
      </c>
      <c r="F269">
        <v>450.44400000000002</v>
      </c>
      <c r="G269">
        <v>44.988399999999999</v>
      </c>
      <c r="H269">
        <v>2.86707</v>
      </c>
      <c r="I269" s="3">
        <v>6.7999999999999999E-5</v>
      </c>
      <c r="J269">
        <v>2.86774</v>
      </c>
      <c r="K269" s="3">
        <v>8.3999999999999995E-5</v>
      </c>
      <c r="L269">
        <v>4.0199999999999996</v>
      </c>
    </row>
    <row r="270" spans="1:12">
      <c r="A270">
        <v>197889</v>
      </c>
      <c r="B270" t="s">
        <v>69</v>
      </c>
      <c r="C270" t="s">
        <v>71</v>
      </c>
      <c r="D270">
        <v>-21.178000000000001</v>
      </c>
      <c r="E270">
        <v>-62.426000000000002</v>
      </c>
      <c r="F270">
        <v>450.40499999999997</v>
      </c>
      <c r="G270">
        <v>44.988399999999999</v>
      </c>
      <c r="H270">
        <v>2.8665400000000001</v>
      </c>
      <c r="I270" s="3">
        <v>5.8E-5</v>
      </c>
      <c r="J270">
        <v>2.8671899999999999</v>
      </c>
      <c r="K270" s="3">
        <v>6.7999999999999999E-5</v>
      </c>
      <c r="L270">
        <v>4</v>
      </c>
    </row>
    <row r="271" spans="1:12">
      <c r="A271">
        <v>197890</v>
      </c>
      <c r="B271" t="s">
        <v>69</v>
      </c>
      <c r="C271" t="s">
        <v>71</v>
      </c>
      <c r="D271">
        <v>-21.178000000000001</v>
      </c>
      <c r="E271">
        <v>-72.503</v>
      </c>
      <c r="F271">
        <v>453.85199999999998</v>
      </c>
      <c r="G271">
        <v>44.988399999999999</v>
      </c>
      <c r="H271">
        <v>2.87059</v>
      </c>
      <c r="I271" s="3">
        <v>1.4799999999999999E-4</v>
      </c>
      <c r="J271">
        <v>2.87087</v>
      </c>
      <c r="K271" s="3">
        <v>1.5100000000000001E-4</v>
      </c>
      <c r="L271">
        <v>4</v>
      </c>
    </row>
    <row r="272" spans="1:12">
      <c r="A272">
        <v>197891</v>
      </c>
      <c r="B272" t="s">
        <v>69</v>
      </c>
      <c r="C272" t="s">
        <v>71</v>
      </c>
      <c r="D272">
        <v>-21.178000000000001</v>
      </c>
      <c r="E272">
        <v>-70.004499999999993</v>
      </c>
      <c r="F272">
        <v>453.91199999999998</v>
      </c>
      <c r="G272">
        <v>44.988399999999999</v>
      </c>
      <c r="H272">
        <v>2.8687299999999998</v>
      </c>
      <c r="I272" s="3">
        <v>9.1000000000000003E-5</v>
      </c>
      <c r="J272">
        <v>2.8689300000000002</v>
      </c>
      <c r="K272" s="3">
        <v>1.1400000000000001E-4</v>
      </c>
      <c r="L272">
        <v>4.0199999999999996</v>
      </c>
    </row>
    <row r="273" spans="1:12">
      <c r="A273">
        <v>197892</v>
      </c>
      <c r="B273" t="s">
        <v>69</v>
      </c>
      <c r="C273" t="s">
        <v>71</v>
      </c>
      <c r="D273">
        <v>-21.178000000000001</v>
      </c>
      <c r="E273">
        <v>-67.503</v>
      </c>
      <c r="F273">
        <v>453.97199999999998</v>
      </c>
      <c r="G273">
        <v>44.988399999999999</v>
      </c>
      <c r="H273">
        <v>2.86755</v>
      </c>
      <c r="I273" s="3">
        <v>6.7999999999999999E-5</v>
      </c>
      <c r="J273">
        <v>2.86795</v>
      </c>
      <c r="K273" s="3">
        <v>9.8999999999999994E-5</v>
      </c>
      <c r="L273">
        <v>4.0199999999999996</v>
      </c>
    </row>
    <row r="274" spans="1:12">
      <c r="A274">
        <v>197893</v>
      </c>
      <c r="B274" t="s">
        <v>69</v>
      </c>
      <c r="C274" t="s">
        <v>71</v>
      </c>
      <c r="D274">
        <v>-21.178000000000001</v>
      </c>
      <c r="E274">
        <v>-65</v>
      </c>
      <c r="F274">
        <v>454.029</v>
      </c>
      <c r="G274">
        <v>44.988399999999999</v>
      </c>
      <c r="H274">
        <v>2.8668200000000001</v>
      </c>
      <c r="I274" s="3">
        <v>5.3999999999999998E-5</v>
      </c>
      <c r="J274">
        <v>2.8673899999999999</v>
      </c>
      <c r="K274" s="3">
        <v>7.2999999999999999E-5</v>
      </c>
      <c r="L274">
        <v>4.0199999999999996</v>
      </c>
    </row>
    <row r="275" spans="1:12">
      <c r="A275">
        <v>197894</v>
      </c>
      <c r="B275" t="s">
        <v>69</v>
      </c>
      <c r="C275" t="s">
        <v>71</v>
      </c>
      <c r="D275">
        <v>-21.178000000000001</v>
      </c>
      <c r="E275">
        <v>-62</v>
      </c>
      <c r="F275">
        <v>454.08699999999999</v>
      </c>
      <c r="G275">
        <v>44.988399999999999</v>
      </c>
      <c r="H275">
        <v>2.8666</v>
      </c>
      <c r="I275" s="3">
        <v>5.8E-5</v>
      </c>
      <c r="J275">
        <v>2.8671099999999998</v>
      </c>
      <c r="K275" s="3">
        <v>6.0999999999999999E-5</v>
      </c>
      <c r="L275">
        <v>4.0199999999999996</v>
      </c>
    </row>
    <row r="276" spans="1:12">
      <c r="A276">
        <v>197895</v>
      </c>
      <c r="B276" t="s">
        <v>69</v>
      </c>
      <c r="C276" t="s">
        <v>71</v>
      </c>
      <c r="D276">
        <v>-21.178000000000001</v>
      </c>
      <c r="E276">
        <v>-72.7166</v>
      </c>
      <c r="F276">
        <v>457.15100000000001</v>
      </c>
      <c r="G276">
        <v>44.988399999999999</v>
      </c>
      <c r="H276">
        <v>2.8706499999999999</v>
      </c>
      <c r="I276" s="3">
        <v>1.11E-4</v>
      </c>
      <c r="J276">
        <v>2.87079</v>
      </c>
      <c r="K276" s="3">
        <v>1.45E-4</v>
      </c>
      <c r="L276">
        <v>4.0199999999999996</v>
      </c>
    </row>
    <row r="277" spans="1:12">
      <c r="A277">
        <v>197896</v>
      </c>
      <c r="B277" t="s">
        <v>69</v>
      </c>
      <c r="C277" t="s">
        <v>71</v>
      </c>
      <c r="D277">
        <v>-21.178000000000001</v>
      </c>
      <c r="E277">
        <v>-70.210999999999999</v>
      </c>
      <c r="F277">
        <v>457.30700000000002</v>
      </c>
      <c r="G277">
        <v>44.988399999999999</v>
      </c>
      <c r="H277">
        <v>2.8671799999999998</v>
      </c>
      <c r="I277" s="3">
        <v>7.4999999999999993E-5</v>
      </c>
      <c r="J277">
        <v>2.8673500000000001</v>
      </c>
      <c r="K277" s="3">
        <v>9.2999999999999997E-5</v>
      </c>
      <c r="L277">
        <v>4.01</v>
      </c>
    </row>
    <row r="278" spans="1:12">
      <c r="A278">
        <v>197897</v>
      </c>
      <c r="B278" t="s">
        <v>69</v>
      </c>
      <c r="C278" t="s">
        <v>71</v>
      </c>
      <c r="D278">
        <v>-21.178000000000001</v>
      </c>
      <c r="E278">
        <v>-67.724000000000004</v>
      </c>
      <c r="F278">
        <v>457.46199999999999</v>
      </c>
      <c r="G278">
        <v>44.988399999999999</v>
      </c>
      <c r="H278">
        <v>2.8666800000000001</v>
      </c>
      <c r="I278" s="3">
        <v>5.5000000000000002E-5</v>
      </c>
      <c r="J278">
        <v>2.8674400000000002</v>
      </c>
      <c r="K278" s="3">
        <v>7.7000000000000001E-5</v>
      </c>
      <c r="L278">
        <v>4.0199999999999996</v>
      </c>
    </row>
    <row r="279" spans="1:12">
      <c r="A279">
        <v>197898</v>
      </c>
      <c r="B279" t="s">
        <v>69</v>
      </c>
      <c r="C279" t="s">
        <v>71</v>
      </c>
      <c r="D279">
        <v>-21.178000000000001</v>
      </c>
      <c r="E279">
        <v>-65.225999999999999</v>
      </c>
      <c r="F279">
        <v>457.61099999999999</v>
      </c>
      <c r="G279">
        <v>44.988399999999999</v>
      </c>
      <c r="H279">
        <v>2.8667600000000002</v>
      </c>
      <c r="I279" s="3">
        <v>6.7999999999999999E-5</v>
      </c>
      <c r="J279">
        <v>2.8674300000000001</v>
      </c>
      <c r="K279" s="3">
        <v>7.7000000000000001E-5</v>
      </c>
      <c r="L279">
        <v>4.01</v>
      </c>
    </row>
    <row r="280" spans="1:12">
      <c r="A280">
        <v>197899</v>
      </c>
      <c r="B280" t="s">
        <v>69</v>
      </c>
      <c r="C280" t="s">
        <v>71</v>
      </c>
      <c r="D280">
        <v>-21.178000000000001</v>
      </c>
      <c r="E280">
        <v>-62.731000000000002</v>
      </c>
      <c r="F280">
        <v>457.77199999999999</v>
      </c>
      <c r="G280">
        <v>44.988399999999999</v>
      </c>
      <c r="H280">
        <v>2.8667199999999999</v>
      </c>
      <c r="I280" s="3">
        <v>6.9999999999999994E-5</v>
      </c>
      <c r="J280">
        <v>2.86721</v>
      </c>
      <c r="K280" s="3">
        <v>7.2999999999999999E-5</v>
      </c>
      <c r="L280">
        <v>4.0199999999999996</v>
      </c>
    </row>
    <row r="281" spans="1:12">
      <c r="A281">
        <v>197900</v>
      </c>
      <c r="B281" t="s">
        <v>69</v>
      </c>
      <c r="C281" t="s">
        <v>71</v>
      </c>
      <c r="D281">
        <v>-21.178000000000001</v>
      </c>
      <c r="E281">
        <v>-72.909000000000006</v>
      </c>
      <c r="F281">
        <v>460.41699999999997</v>
      </c>
      <c r="G281">
        <v>44.988399999999999</v>
      </c>
      <c r="H281">
        <v>2.8676400000000002</v>
      </c>
      <c r="I281" s="3">
        <v>7.2999999999999999E-5</v>
      </c>
      <c r="J281">
        <v>2.8677800000000002</v>
      </c>
      <c r="K281" s="3">
        <v>8.2000000000000001E-5</v>
      </c>
      <c r="L281">
        <v>4.01</v>
      </c>
    </row>
    <row r="282" spans="1:12">
      <c r="A282">
        <v>197901</v>
      </c>
      <c r="B282" t="s">
        <v>69</v>
      </c>
      <c r="C282" t="s">
        <v>71</v>
      </c>
      <c r="D282">
        <v>-21.178000000000001</v>
      </c>
      <c r="E282">
        <v>-70.423000000000002</v>
      </c>
      <c r="F282">
        <v>460.58199999999999</v>
      </c>
      <c r="G282">
        <v>44.988399999999999</v>
      </c>
      <c r="H282">
        <v>2.8669600000000002</v>
      </c>
      <c r="I282" s="3">
        <v>7.6000000000000004E-5</v>
      </c>
      <c r="J282">
        <v>2.8672200000000001</v>
      </c>
      <c r="K282" s="3">
        <v>7.3999999999999996E-5</v>
      </c>
      <c r="L282">
        <v>4.0199999999999996</v>
      </c>
    </row>
    <row r="283" spans="1:12">
      <c r="A283">
        <v>197902</v>
      </c>
      <c r="B283" t="s">
        <v>69</v>
      </c>
      <c r="C283" t="s">
        <v>71</v>
      </c>
      <c r="D283">
        <v>-21.178000000000001</v>
      </c>
      <c r="E283">
        <v>-67.926000000000002</v>
      </c>
      <c r="F283">
        <v>460.74200000000002</v>
      </c>
      <c r="G283">
        <v>44.988399999999999</v>
      </c>
      <c r="H283">
        <v>2.86694</v>
      </c>
      <c r="I283" s="3">
        <v>6.0000000000000002E-5</v>
      </c>
      <c r="J283">
        <v>2.8674300000000001</v>
      </c>
      <c r="K283" s="3">
        <v>6.2000000000000003E-5</v>
      </c>
      <c r="L283">
        <v>4.01</v>
      </c>
    </row>
    <row r="284" spans="1:12">
      <c r="A284">
        <v>197903</v>
      </c>
      <c r="B284" t="s">
        <v>69</v>
      </c>
      <c r="C284" t="s">
        <v>71</v>
      </c>
      <c r="D284">
        <v>-21.178000000000001</v>
      </c>
      <c r="E284">
        <v>-65.433000000000007</v>
      </c>
      <c r="F284">
        <v>460.90300000000002</v>
      </c>
      <c r="G284">
        <v>44.988399999999999</v>
      </c>
      <c r="H284">
        <v>2.8669899999999999</v>
      </c>
      <c r="I284" s="3">
        <v>6.0999999999999999E-5</v>
      </c>
      <c r="J284">
        <v>2.86748</v>
      </c>
      <c r="K284" s="3">
        <v>7.2999999999999999E-5</v>
      </c>
      <c r="L284">
        <v>4.0199999999999996</v>
      </c>
    </row>
    <row r="285" spans="1:12">
      <c r="A285">
        <v>197904</v>
      </c>
      <c r="B285" t="s">
        <v>69</v>
      </c>
      <c r="C285" t="s">
        <v>71</v>
      </c>
      <c r="D285">
        <v>-21.178000000000001</v>
      </c>
      <c r="E285">
        <v>-62.940199999999997</v>
      </c>
      <c r="F285">
        <v>461.06700000000001</v>
      </c>
      <c r="G285">
        <v>44.988399999999999</v>
      </c>
      <c r="H285">
        <v>2.8670200000000001</v>
      </c>
      <c r="I285" s="3">
        <v>6.7000000000000002E-5</v>
      </c>
      <c r="J285">
        <v>2.8672200000000001</v>
      </c>
      <c r="K285" s="3">
        <v>6.9999999999999994E-5</v>
      </c>
      <c r="L285">
        <v>4.0199999999999996</v>
      </c>
    </row>
    <row r="286" spans="1:12">
      <c r="A286">
        <v>197905</v>
      </c>
      <c r="B286" t="s">
        <v>69</v>
      </c>
      <c r="C286" t="s">
        <v>71</v>
      </c>
      <c r="D286">
        <v>-21.178000000000001</v>
      </c>
      <c r="E286">
        <v>-73.144000000000005</v>
      </c>
      <c r="F286">
        <v>463.75200000000001</v>
      </c>
      <c r="G286">
        <v>44.988399999999999</v>
      </c>
      <c r="H286">
        <v>2.8671099999999998</v>
      </c>
      <c r="I286" s="3">
        <v>7.4999999999999993E-5</v>
      </c>
      <c r="J286">
        <v>2.8672800000000001</v>
      </c>
      <c r="K286" s="3">
        <v>7.6000000000000004E-5</v>
      </c>
      <c r="L286">
        <v>4.0199999999999996</v>
      </c>
    </row>
    <row r="287" spans="1:12">
      <c r="A287">
        <v>197906</v>
      </c>
      <c r="B287" t="s">
        <v>69</v>
      </c>
      <c r="C287" t="s">
        <v>71</v>
      </c>
      <c r="D287">
        <v>-21.178000000000001</v>
      </c>
      <c r="E287">
        <v>-70.644999999999996</v>
      </c>
      <c r="F287">
        <v>463.90300000000002</v>
      </c>
      <c r="G287">
        <v>44.988399999999999</v>
      </c>
      <c r="H287">
        <v>2.8669600000000002</v>
      </c>
      <c r="I287" s="3">
        <v>5.8E-5</v>
      </c>
      <c r="J287">
        <v>2.86734</v>
      </c>
      <c r="K287" s="3">
        <v>7.2000000000000002E-5</v>
      </c>
      <c r="L287">
        <v>4.01</v>
      </c>
    </row>
    <row r="288" spans="1:12">
      <c r="A288">
        <v>197907</v>
      </c>
      <c r="B288" t="s">
        <v>69</v>
      </c>
      <c r="C288" t="s">
        <v>71</v>
      </c>
      <c r="D288">
        <v>-21.178000000000001</v>
      </c>
      <c r="E288">
        <v>-68.14</v>
      </c>
      <c r="F288">
        <v>464.05799999999999</v>
      </c>
      <c r="G288">
        <v>44.988399999999999</v>
      </c>
      <c r="H288">
        <v>2.8669199999999999</v>
      </c>
      <c r="I288" s="3">
        <v>5.7000000000000003E-5</v>
      </c>
      <c r="J288">
        <v>2.8673099999999998</v>
      </c>
      <c r="K288" s="3">
        <v>6.7999999999999999E-5</v>
      </c>
      <c r="L288">
        <v>4.01</v>
      </c>
    </row>
    <row r="289" spans="1:12">
      <c r="A289">
        <v>197908</v>
      </c>
      <c r="B289" t="s">
        <v>69</v>
      </c>
      <c r="C289" t="s">
        <v>71</v>
      </c>
      <c r="D289">
        <v>-21.178000000000001</v>
      </c>
      <c r="E289">
        <v>-65.644999999999996</v>
      </c>
      <c r="F289">
        <v>464.202</v>
      </c>
      <c r="G289">
        <v>44.988399999999999</v>
      </c>
      <c r="H289">
        <v>2.86694</v>
      </c>
      <c r="I289" s="3">
        <v>6.3999999999999997E-5</v>
      </c>
      <c r="J289">
        <v>2.8673299999999999</v>
      </c>
      <c r="K289" s="3">
        <v>6.9999999999999994E-5</v>
      </c>
      <c r="L289">
        <v>4</v>
      </c>
    </row>
    <row r="290" spans="1:12">
      <c r="A290">
        <v>197909</v>
      </c>
      <c r="B290" t="s">
        <v>69</v>
      </c>
      <c r="C290" t="s">
        <v>71</v>
      </c>
      <c r="D290">
        <v>-21.178000000000001</v>
      </c>
      <c r="E290">
        <v>-63.152000000000001</v>
      </c>
      <c r="F290">
        <v>464.35500000000002</v>
      </c>
      <c r="G290">
        <v>44.988399999999999</v>
      </c>
      <c r="H290">
        <v>2.8670100000000001</v>
      </c>
      <c r="I290" s="3">
        <v>6.0999999999999999E-5</v>
      </c>
      <c r="J290">
        <v>2.86727</v>
      </c>
      <c r="K290" s="3">
        <v>7.6000000000000004E-5</v>
      </c>
      <c r="L290">
        <v>4.01</v>
      </c>
    </row>
    <row r="291" spans="1:12">
      <c r="A291">
        <v>197910</v>
      </c>
      <c r="B291" t="s">
        <v>69</v>
      </c>
      <c r="C291" t="s">
        <v>71</v>
      </c>
      <c r="D291">
        <v>-21.178000000000001</v>
      </c>
      <c r="E291">
        <v>-73.439499999999995</v>
      </c>
      <c r="F291">
        <v>467.05200000000002</v>
      </c>
      <c r="G291">
        <v>44.988399999999999</v>
      </c>
      <c r="H291">
        <v>2.867</v>
      </c>
      <c r="I291" s="3">
        <v>7.3999999999999996E-5</v>
      </c>
      <c r="J291">
        <v>2.8673999999999999</v>
      </c>
      <c r="K291" s="3">
        <v>7.3999999999999996E-5</v>
      </c>
      <c r="L291">
        <v>4.01</v>
      </c>
    </row>
    <row r="292" spans="1:12">
      <c r="A292">
        <v>197911</v>
      </c>
      <c r="B292" t="s">
        <v>69</v>
      </c>
      <c r="C292" t="s">
        <v>71</v>
      </c>
      <c r="D292">
        <v>-21.178000000000001</v>
      </c>
      <c r="E292">
        <v>-70.929400000000001</v>
      </c>
      <c r="F292">
        <v>467.202</v>
      </c>
      <c r="G292">
        <v>44.988399999999999</v>
      </c>
      <c r="H292">
        <v>2.8669600000000002</v>
      </c>
      <c r="I292" s="3">
        <v>8.1000000000000004E-5</v>
      </c>
      <c r="J292">
        <v>2.8674599999999999</v>
      </c>
      <c r="K292" s="3">
        <v>6.4999999999999994E-5</v>
      </c>
      <c r="L292">
        <v>4.0199999999999996</v>
      </c>
    </row>
    <row r="293" spans="1:12">
      <c r="A293">
        <v>197912</v>
      </c>
      <c r="B293" t="s">
        <v>69</v>
      </c>
      <c r="C293" t="s">
        <v>71</v>
      </c>
      <c r="D293">
        <v>-21.178000000000001</v>
      </c>
      <c r="E293">
        <v>-68.4375</v>
      </c>
      <c r="F293">
        <v>467.34899999999999</v>
      </c>
      <c r="G293">
        <v>44.988399999999999</v>
      </c>
      <c r="H293">
        <v>2.8669199999999999</v>
      </c>
      <c r="I293" s="3">
        <v>5.5999999999999999E-5</v>
      </c>
      <c r="J293">
        <v>2.8672900000000001</v>
      </c>
      <c r="K293" s="3">
        <v>7.2999999999999999E-5</v>
      </c>
      <c r="L293">
        <v>4.0199999999999996</v>
      </c>
    </row>
    <row r="294" spans="1:12">
      <c r="A294">
        <v>197913</v>
      </c>
      <c r="B294" t="s">
        <v>69</v>
      </c>
      <c r="C294" t="s">
        <v>71</v>
      </c>
      <c r="D294">
        <v>-21.178000000000001</v>
      </c>
      <c r="E294">
        <v>-65.932000000000002</v>
      </c>
      <c r="F294">
        <v>467.49200000000002</v>
      </c>
      <c r="G294">
        <v>44.988399999999999</v>
      </c>
      <c r="H294">
        <v>2.86686</v>
      </c>
      <c r="I294" s="3">
        <v>5.5999999999999999E-5</v>
      </c>
      <c r="J294">
        <v>2.8673600000000001</v>
      </c>
      <c r="K294" s="3">
        <v>7.2999999999999999E-5</v>
      </c>
      <c r="L294">
        <v>4.01</v>
      </c>
    </row>
    <row r="295" spans="1:12">
      <c r="A295">
        <v>197914</v>
      </c>
      <c r="B295" t="s">
        <v>69</v>
      </c>
      <c r="C295" t="s">
        <v>71</v>
      </c>
      <c r="D295">
        <v>-21.178000000000001</v>
      </c>
      <c r="E295">
        <v>-63.451999999999998</v>
      </c>
      <c r="F295">
        <v>467.63600000000002</v>
      </c>
      <c r="G295">
        <v>44.988399999999999</v>
      </c>
      <c r="H295">
        <v>2.8668100000000001</v>
      </c>
      <c r="I295" s="3">
        <v>6.4999999999999994E-5</v>
      </c>
      <c r="J295">
        <v>2.8671099999999998</v>
      </c>
      <c r="K295" s="3">
        <v>6.3999999999999997E-5</v>
      </c>
      <c r="L295">
        <v>4</v>
      </c>
    </row>
    <row r="296" spans="1:12">
      <c r="A296">
        <v>197915</v>
      </c>
      <c r="B296" t="s">
        <v>69</v>
      </c>
      <c r="C296" t="s">
        <v>71</v>
      </c>
      <c r="D296">
        <v>-21.178000000000001</v>
      </c>
      <c r="E296">
        <v>-74.063999999999993</v>
      </c>
      <c r="F296">
        <v>476.78199999999998</v>
      </c>
      <c r="G296">
        <v>44.988399999999999</v>
      </c>
      <c r="H296">
        <v>2.8669500000000001</v>
      </c>
      <c r="I296" s="3">
        <v>6.6000000000000005E-5</v>
      </c>
      <c r="J296">
        <v>2.86727</v>
      </c>
      <c r="K296" s="3">
        <v>7.8999999999999996E-5</v>
      </c>
      <c r="L296">
        <v>4.0199999999999996</v>
      </c>
    </row>
    <row r="297" spans="1:12">
      <c r="A297">
        <v>197916</v>
      </c>
      <c r="B297" t="s">
        <v>69</v>
      </c>
      <c r="C297" t="s">
        <v>71</v>
      </c>
      <c r="D297">
        <v>-21.178000000000001</v>
      </c>
      <c r="E297">
        <v>-71.563999999999993</v>
      </c>
      <c r="F297">
        <v>476.959</v>
      </c>
      <c r="G297">
        <v>44.988399999999999</v>
      </c>
      <c r="H297">
        <v>2.8668</v>
      </c>
      <c r="I297" s="3">
        <v>6.9999999999999994E-5</v>
      </c>
      <c r="J297">
        <v>2.8673199999999999</v>
      </c>
      <c r="K297" s="3">
        <v>7.7999999999999999E-5</v>
      </c>
      <c r="L297">
        <v>4.01</v>
      </c>
    </row>
    <row r="298" spans="1:12">
      <c r="A298">
        <v>197917</v>
      </c>
      <c r="B298" t="s">
        <v>69</v>
      </c>
      <c r="C298" t="s">
        <v>71</v>
      </c>
      <c r="D298">
        <v>-21.178000000000001</v>
      </c>
      <c r="E298">
        <v>-69.075000000000003</v>
      </c>
      <c r="F298">
        <v>477.13</v>
      </c>
      <c r="G298">
        <v>44.988399999999999</v>
      </c>
      <c r="H298">
        <v>2.8668200000000001</v>
      </c>
      <c r="I298" s="3">
        <v>6.3999999999999997E-5</v>
      </c>
      <c r="J298">
        <v>2.8671799999999998</v>
      </c>
      <c r="K298" s="3">
        <v>7.6000000000000004E-5</v>
      </c>
      <c r="L298">
        <v>4.01</v>
      </c>
    </row>
    <row r="299" spans="1:12">
      <c r="A299">
        <v>197918</v>
      </c>
      <c r="B299" t="s">
        <v>69</v>
      </c>
      <c r="C299" t="s">
        <v>71</v>
      </c>
      <c r="D299">
        <v>-21.178000000000001</v>
      </c>
      <c r="E299">
        <v>-66.576999999999998</v>
      </c>
      <c r="F299">
        <v>477.30799999999999</v>
      </c>
      <c r="G299">
        <v>44.988300000000002</v>
      </c>
      <c r="H299">
        <v>2.86673</v>
      </c>
      <c r="I299" s="3">
        <v>7.2000000000000002E-5</v>
      </c>
      <c r="J299">
        <v>2.8672399999999998</v>
      </c>
      <c r="K299" s="3">
        <v>6.8999999999999997E-5</v>
      </c>
      <c r="L299">
        <v>4.01</v>
      </c>
    </row>
    <row r="300" spans="1:12">
      <c r="A300">
        <v>197919</v>
      </c>
      <c r="B300" t="s">
        <v>69</v>
      </c>
      <c r="C300" t="s">
        <v>71</v>
      </c>
      <c r="D300">
        <v>-21.178000000000001</v>
      </c>
      <c r="E300">
        <v>-64.091999999999999</v>
      </c>
      <c r="F300">
        <v>477.47800000000001</v>
      </c>
      <c r="G300">
        <v>44.988199999999999</v>
      </c>
      <c r="H300">
        <v>2.8668999999999998</v>
      </c>
      <c r="I300" s="3">
        <v>8.6000000000000003E-5</v>
      </c>
      <c r="J300">
        <v>2.8671099999999998</v>
      </c>
      <c r="K300" s="3">
        <v>6.0000000000000002E-5</v>
      </c>
      <c r="L300">
        <v>4.0199999999999996</v>
      </c>
    </row>
    <row r="301" spans="1:12">
      <c r="A301">
        <v>197920</v>
      </c>
      <c r="B301" t="s">
        <v>69</v>
      </c>
      <c r="C301" t="s">
        <v>71</v>
      </c>
      <c r="D301">
        <v>-21.178999999999998</v>
      </c>
      <c r="E301">
        <v>-72.656999999999996</v>
      </c>
      <c r="F301">
        <v>427.29399999999998</v>
      </c>
      <c r="G301">
        <v>-134.988</v>
      </c>
      <c r="H301">
        <v>2.8670200000000001</v>
      </c>
      <c r="I301" s="3">
        <v>5.8E-5</v>
      </c>
      <c r="J301">
        <v>2.86727</v>
      </c>
      <c r="K301" s="3">
        <v>6.2000000000000003E-5</v>
      </c>
      <c r="L301">
        <v>4.0199999999999996</v>
      </c>
    </row>
    <row r="302" spans="1:12">
      <c r="A302">
        <v>197921</v>
      </c>
      <c r="B302" t="s">
        <v>69</v>
      </c>
      <c r="C302" t="s">
        <v>71</v>
      </c>
      <c r="D302">
        <v>-21.178999999999998</v>
      </c>
      <c r="E302">
        <v>-70.149199999999993</v>
      </c>
      <c r="F302">
        <v>427.32100000000003</v>
      </c>
      <c r="G302">
        <v>-134.988</v>
      </c>
      <c r="H302">
        <v>2.8671000000000002</v>
      </c>
      <c r="I302" s="3">
        <v>5.8999999999999998E-5</v>
      </c>
      <c r="J302">
        <v>2.8673600000000001</v>
      </c>
      <c r="K302" s="3">
        <v>6.7000000000000002E-5</v>
      </c>
      <c r="L302">
        <v>4.0199999999999996</v>
      </c>
    </row>
    <row r="303" spans="1:12">
      <c r="A303">
        <v>197922</v>
      </c>
      <c r="B303" t="s">
        <v>69</v>
      </c>
      <c r="C303" t="s">
        <v>71</v>
      </c>
      <c r="D303">
        <v>-21.178999999999998</v>
      </c>
      <c r="E303">
        <v>-67.653099999999995</v>
      </c>
      <c r="F303">
        <v>427.32100000000003</v>
      </c>
      <c r="G303">
        <v>-134.988</v>
      </c>
      <c r="H303">
        <v>2.8670800000000001</v>
      </c>
      <c r="I303" s="3">
        <v>5.7000000000000003E-5</v>
      </c>
      <c r="J303">
        <v>2.8672599999999999</v>
      </c>
      <c r="K303" s="3">
        <v>6.7999999999999999E-5</v>
      </c>
      <c r="L303">
        <v>4</v>
      </c>
    </row>
    <row r="304" spans="1:12">
      <c r="A304">
        <v>197923</v>
      </c>
      <c r="B304" t="s">
        <v>69</v>
      </c>
      <c r="C304" t="s">
        <v>71</v>
      </c>
      <c r="D304">
        <v>-21.178999999999998</v>
      </c>
      <c r="E304">
        <v>-65.147900000000007</v>
      </c>
      <c r="F304">
        <v>427.322</v>
      </c>
      <c r="G304">
        <v>-134.988</v>
      </c>
      <c r="H304">
        <v>2.8671099999999998</v>
      </c>
      <c r="I304" s="3">
        <v>7.7000000000000001E-5</v>
      </c>
      <c r="J304">
        <v>2.8672800000000001</v>
      </c>
      <c r="K304" s="3">
        <v>6.8999999999999997E-5</v>
      </c>
      <c r="L304">
        <v>4.01</v>
      </c>
    </row>
    <row r="305" spans="1:12">
      <c r="A305">
        <v>197924</v>
      </c>
      <c r="B305" t="s">
        <v>69</v>
      </c>
      <c r="C305" t="s">
        <v>71</v>
      </c>
      <c r="D305">
        <v>-21.178999999999998</v>
      </c>
      <c r="E305">
        <v>-62.652000000000001</v>
      </c>
      <c r="F305">
        <v>427.322</v>
      </c>
      <c r="G305">
        <v>-134.988</v>
      </c>
      <c r="H305">
        <v>2.8671899999999999</v>
      </c>
      <c r="I305" s="3">
        <v>6.3E-5</v>
      </c>
      <c r="J305">
        <v>2.8673700000000002</v>
      </c>
      <c r="K305" s="3">
        <v>6.9999999999999994E-5</v>
      </c>
      <c r="L305">
        <v>4</v>
      </c>
    </row>
    <row r="306" spans="1:12">
      <c r="A306">
        <v>197925</v>
      </c>
      <c r="B306" t="s">
        <v>69</v>
      </c>
      <c r="C306" t="s">
        <v>71</v>
      </c>
      <c r="D306">
        <v>-21.178999999999998</v>
      </c>
      <c r="E306">
        <v>-72.629000000000005</v>
      </c>
      <c r="F306">
        <v>437.23200000000003</v>
      </c>
      <c r="G306">
        <v>-134.98699999999999</v>
      </c>
      <c r="H306">
        <v>2.8673899999999999</v>
      </c>
      <c r="I306" s="3">
        <v>6.7000000000000002E-5</v>
      </c>
      <c r="J306">
        <v>2.8672200000000001</v>
      </c>
      <c r="K306" s="3">
        <v>6.3999999999999997E-5</v>
      </c>
      <c r="L306">
        <v>4.01</v>
      </c>
    </row>
    <row r="307" spans="1:12">
      <c r="A307">
        <v>197926</v>
      </c>
      <c r="B307" t="s">
        <v>69</v>
      </c>
      <c r="C307" t="s">
        <v>71</v>
      </c>
      <c r="D307">
        <v>-21.178999999999998</v>
      </c>
      <c r="E307">
        <v>-70.117999999999995</v>
      </c>
      <c r="F307">
        <v>437.233</v>
      </c>
      <c r="G307">
        <v>-134.988</v>
      </c>
      <c r="H307">
        <v>2.86714</v>
      </c>
      <c r="I307" s="3">
        <v>5.3999999999999998E-5</v>
      </c>
      <c r="J307">
        <v>2.8673700000000002</v>
      </c>
      <c r="K307" s="3">
        <v>6.8999999999999997E-5</v>
      </c>
      <c r="L307">
        <v>4.01</v>
      </c>
    </row>
    <row r="308" spans="1:12">
      <c r="A308">
        <v>197927</v>
      </c>
      <c r="B308" t="s">
        <v>69</v>
      </c>
      <c r="C308" t="s">
        <v>71</v>
      </c>
      <c r="D308">
        <v>-21.178999999999998</v>
      </c>
      <c r="E308">
        <v>-67.623000000000005</v>
      </c>
      <c r="F308">
        <v>437.233</v>
      </c>
      <c r="G308">
        <v>-134.98699999999999</v>
      </c>
      <c r="H308">
        <v>2.8670800000000001</v>
      </c>
      <c r="I308" s="3">
        <v>6.2000000000000003E-5</v>
      </c>
      <c r="J308">
        <v>2.8672599999999999</v>
      </c>
      <c r="K308" s="3">
        <v>6.4999999999999994E-5</v>
      </c>
      <c r="L308">
        <v>4.01</v>
      </c>
    </row>
    <row r="309" spans="1:12">
      <c r="A309">
        <v>197928</v>
      </c>
      <c r="B309" t="s">
        <v>69</v>
      </c>
      <c r="C309" t="s">
        <v>71</v>
      </c>
      <c r="D309">
        <v>-21.178999999999998</v>
      </c>
      <c r="E309">
        <v>-65.126999999999995</v>
      </c>
      <c r="F309">
        <v>437.23399999999998</v>
      </c>
      <c r="G309">
        <v>-134.98699999999999</v>
      </c>
      <c r="H309">
        <v>2.86714</v>
      </c>
      <c r="I309" s="3">
        <v>5.8999999999999998E-5</v>
      </c>
      <c r="J309">
        <v>2.8672599999999999</v>
      </c>
      <c r="K309" s="3">
        <v>6.9999999999999994E-5</v>
      </c>
      <c r="L309">
        <v>4.01</v>
      </c>
    </row>
    <row r="310" spans="1:12">
      <c r="A310">
        <v>197929</v>
      </c>
      <c r="B310" t="s">
        <v>69</v>
      </c>
      <c r="C310" t="s">
        <v>71</v>
      </c>
      <c r="D310">
        <v>-21.178999999999998</v>
      </c>
      <c r="E310">
        <v>-62.634999999999998</v>
      </c>
      <c r="F310">
        <v>437.23399999999998</v>
      </c>
      <c r="G310">
        <v>-134.988</v>
      </c>
      <c r="H310">
        <v>2.8671700000000002</v>
      </c>
      <c r="I310" s="3">
        <v>6.3E-5</v>
      </c>
      <c r="J310">
        <v>2.8673000000000002</v>
      </c>
      <c r="K310" s="3">
        <v>6.8999999999999997E-5</v>
      </c>
      <c r="L310">
        <v>4</v>
      </c>
    </row>
    <row r="311" spans="1:12">
      <c r="A311">
        <v>197930</v>
      </c>
      <c r="B311" t="s">
        <v>69</v>
      </c>
      <c r="C311" t="s">
        <v>71</v>
      </c>
      <c r="D311">
        <v>-21.178999999999998</v>
      </c>
      <c r="E311">
        <v>-72.546999999999997</v>
      </c>
      <c r="F311">
        <v>440.54599999999999</v>
      </c>
      <c r="G311">
        <v>-134.98699999999999</v>
      </c>
      <c r="H311">
        <v>2.8671199999999999</v>
      </c>
      <c r="I311" s="3">
        <v>6.3E-5</v>
      </c>
      <c r="J311">
        <v>2.8673299999999999</v>
      </c>
      <c r="K311" s="3">
        <v>7.1000000000000005E-5</v>
      </c>
      <c r="L311">
        <v>4</v>
      </c>
    </row>
    <row r="312" spans="1:12">
      <c r="A312">
        <v>197931</v>
      </c>
      <c r="B312" t="s">
        <v>69</v>
      </c>
      <c r="C312" t="s">
        <v>71</v>
      </c>
      <c r="D312">
        <v>-21.178999999999998</v>
      </c>
      <c r="E312">
        <v>-70.046999999999997</v>
      </c>
      <c r="F312">
        <v>440.54599999999999</v>
      </c>
      <c r="G312">
        <v>-134.98699999999999</v>
      </c>
      <c r="H312">
        <v>2.8670499999999999</v>
      </c>
      <c r="I312" s="3">
        <v>6.6000000000000005E-5</v>
      </c>
      <c r="J312">
        <v>2.8672599999999999</v>
      </c>
      <c r="K312" s="3">
        <v>7.2000000000000002E-5</v>
      </c>
      <c r="L312">
        <v>4</v>
      </c>
    </row>
    <row r="313" spans="1:12">
      <c r="A313">
        <v>197932</v>
      </c>
      <c r="B313" t="s">
        <v>69</v>
      </c>
      <c r="C313" t="s">
        <v>71</v>
      </c>
      <c r="D313">
        <v>-21.178999999999998</v>
      </c>
      <c r="E313">
        <v>-67.540000000000006</v>
      </c>
      <c r="F313">
        <v>440.54700000000003</v>
      </c>
      <c r="G313">
        <v>-134.98699999999999</v>
      </c>
      <c r="H313">
        <v>2.8671799999999998</v>
      </c>
      <c r="I313" s="3">
        <v>5.8999999999999998E-5</v>
      </c>
      <c r="J313">
        <v>2.8672900000000001</v>
      </c>
      <c r="K313" s="3">
        <v>7.7999999999999999E-5</v>
      </c>
      <c r="L313">
        <v>4.0199999999999996</v>
      </c>
    </row>
    <row r="314" spans="1:12">
      <c r="A314">
        <v>197933</v>
      </c>
      <c r="B314" t="s">
        <v>69</v>
      </c>
      <c r="C314" t="s">
        <v>71</v>
      </c>
      <c r="D314">
        <v>-21.178999999999998</v>
      </c>
      <c r="E314">
        <v>-65.042000000000002</v>
      </c>
      <c r="F314">
        <v>440.54700000000003</v>
      </c>
      <c r="G314">
        <v>-134.98699999999999</v>
      </c>
      <c r="H314">
        <v>2.8671700000000002</v>
      </c>
      <c r="I314" s="3">
        <v>5.7000000000000003E-5</v>
      </c>
      <c r="J314">
        <v>2.86727</v>
      </c>
      <c r="K314" s="3">
        <v>7.4999999999999993E-5</v>
      </c>
      <c r="L314">
        <v>4</v>
      </c>
    </row>
    <row r="315" spans="1:12">
      <c r="A315">
        <v>197934</v>
      </c>
      <c r="B315" t="s">
        <v>69</v>
      </c>
      <c r="C315" t="s">
        <v>71</v>
      </c>
      <c r="D315">
        <v>-21.178999999999998</v>
      </c>
      <c r="E315">
        <v>-62.542999999999999</v>
      </c>
      <c r="F315">
        <v>440.548</v>
      </c>
      <c r="G315">
        <v>-134.98699999999999</v>
      </c>
      <c r="H315">
        <v>2.8671199999999999</v>
      </c>
      <c r="I315" s="3">
        <v>5.8999999999999998E-5</v>
      </c>
      <c r="J315">
        <v>2.8673199999999999</v>
      </c>
      <c r="K315" s="3">
        <v>6.9999999999999994E-5</v>
      </c>
      <c r="L315">
        <v>4.0199999999999996</v>
      </c>
    </row>
    <row r="316" spans="1:12">
      <c r="A316">
        <v>197935</v>
      </c>
      <c r="B316" t="s">
        <v>69</v>
      </c>
      <c r="C316" t="s">
        <v>71</v>
      </c>
      <c r="D316">
        <v>-21.178999999999998</v>
      </c>
      <c r="E316">
        <v>-72.502899999999997</v>
      </c>
      <c r="F316">
        <v>443.78899999999999</v>
      </c>
      <c r="G316">
        <v>-134.98699999999999</v>
      </c>
      <c r="H316">
        <v>2.8688199999999999</v>
      </c>
      <c r="I316" s="3">
        <v>9.6000000000000002E-5</v>
      </c>
      <c r="J316">
        <v>2.86917</v>
      </c>
      <c r="K316" s="3">
        <v>1.12E-4</v>
      </c>
      <c r="L316">
        <v>4.0199999999999996</v>
      </c>
    </row>
    <row r="317" spans="1:12">
      <c r="A317">
        <v>197936</v>
      </c>
      <c r="B317" t="s">
        <v>69</v>
      </c>
      <c r="C317" t="s">
        <v>71</v>
      </c>
      <c r="D317">
        <v>-21.178999999999998</v>
      </c>
      <c r="E317">
        <v>-70.001000000000005</v>
      </c>
      <c r="F317">
        <v>443.79</v>
      </c>
      <c r="G317">
        <v>-134.98699999999999</v>
      </c>
      <c r="H317">
        <v>2.8670800000000001</v>
      </c>
      <c r="I317" s="3">
        <v>5.8E-5</v>
      </c>
      <c r="J317">
        <v>2.86775</v>
      </c>
      <c r="K317" s="3">
        <v>7.7000000000000001E-5</v>
      </c>
      <c r="L317">
        <v>4.01</v>
      </c>
    </row>
    <row r="318" spans="1:12">
      <c r="A318">
        <v>197937</v>
      </c>
      <c r="B318" t="s">
        <v>69</v>
      </c>
      <c r="C318" t="s">
        <v>71</v>
      </c>
      <c r="D318">
        <v>-21.178999999999998</v>
      </c>
      <c r="E318">
        <v>-67.486000000000004</v>
      </c>
      <c r="F318">
        <v>443.79</v>
      </c>
      <c r="G318">
        <v>-134.98699999999999</v>
      </c>
      <c r="H318">
        <v>2.8669099999999998</v>
      </c>
      <c r="I318" s="3">
        <v>6.0000000000000002E-5</v>
      </c>
      <c r="J318">
        <v>2.8674499999999998</v>
      </c>
      <c r="K318" s="3">
        <v>6.9999999999999994E-5</v>
      </c>
      <c r="L318">
        <v>4.01</v>
      </c>
    </row>
    <row r="319" spans="1:12">
      <c r="A319">
        <v>197938</v>
      </c>
      <c r="B319" t="s">
        <v>69</v>
      </c>
      <c r="C319" t="s">
        <v>71</v>
      </c>
      <c r="D319">
        <v>-21.178999999999998</v>
      </c>
      <c r="E319">
        <v>-64.989000000000004</v>
      </c>
      <c r="F319">
        <v>443.791</v>
      </c>
      <c r="G319">
        <v>-134.98699999999999</v>
      </c>
      <c r="H319">
        <v>2.8670900000000001</v>
      </c>
      <c r="I319" s="3">
        <v>6.4999999999999994E-5</v>
      </c>
      <c r="J319">
        <v>2.86741</v>
      </c>
      <c r="K319" s="3">
        <v>7.2000000000000002E-5</v>
      </c>
      <c r="L319">
        <v>4.0199999999999996</v>
      </c>
    </row>
    <row r="320" spans="1:12">
      <c r="A320">
        <v>197939</v>
      </c>
      <c r="B320" t="s">
        <v>69</v>
      </c>
      <c r="C320" t="s">
        <v>71</v>
      </c>
      <c r="D320">
        <v>-21.178999999999998</v>
      </c>
      <c r="E320">
        <v>-62.496099999999998</v>
      </c>
      <c r="F320">
        <v>443.82</v>
      </c>
      <c r="G320">
        <v>-134.98699999999999</v>
      </c>
      <c r="H320">
        <v>2.86714</v>
      </c>
      <c r="I320" s="3">
        <v>5.8E-5</v>
      </c>
      <c r="J320">
        <v>2.8672599999999999</v>
      </c>
      <c r="K320" s="3">
        <v>6.7999999999999999E-5</v>
      </c>
      <c r="L320">
        <v>4.0199999999999996</v>
      </c>
    </row>
    <row r="321" spans="1:12">
      <c r="A321">
        <v>197940</v>
      </c>
      <c r="B321" t="s">
        <v>69</v>
      </c>
      <c r="C321" t="s">
        <v>71</v>
      </c>
      <c r="D321">
        <v>-21.178999999999998</v>
      </c>
      <c r="E321">
        <v>-72.494699999999995</v>
      </c>
      <c r="F321">
        <v>447.108</v>
      </c>
      <c r="G321">
        <v>-134.98699999999999</v>
      </c>
      <c r="H321">
        <v>2.8713099999999998</v>
      </c>
      <c r="I321" s="3">
        <v>1.3100000000000001E-4</v>
      </c>
      <c r="J321">
        <v>2.87113</v>
      </c>
      <c r="K321" s="3">
        <v>1.54E-4</v>
      </c>
      <c r="L321">
        <v>4.01</v>
      </c>
    </row>
    <row r="322" spans="1:12">
      <c r="A322">
        <v>197941</v>
      </c>
      <c r="B322" t="s">
        <v>69</v>
      </c>
      <c r="C322" t="s">
        <v>71</v>
      </c>
      <c r="D322">
        <v>-21.178999999999998</v>
      </c>
      <c r="E322">
        <v>-69.988</v>
      </c>
      <c r="F322">
        <v>447.10899999999998</v>
      </c>
      <c r="G322">
        <v>-134.98699999999999</v>
      </c>
      <c r="H322">
        <v>2.8688400000000001</v>
      </c>
      <c r="I322" s="3">
        <v>9.0000000000000006E-5</v>
      </c>
      <c r="J322">
        <v>2.8688699999999998</v>
      </c>
      <c r="K322" s="3">
        <v>9.2E-5</v>
      </c>
      <c r="L322">
        <v>4.01</v>
      </c>
    </row>
    <row r="323" spans="1:12">
      <c r="A323">
        <v>197942</v>
      </c>
      <c r="B323" t="s">
        <v>69</v>
      </c>
      <c r="C323" t="s">
        <v>71</v>
      </c>
      <c r="D323">
        <v>-21.178999999999998</v>
      </c>
      <c r="E323">
        <v>-67.494</v>
      </c>
      <c r="F323">
        <v>447.11</v>
      </c>
      <c r="G323">
        <v>-134.98699999999999</v>
      </c>
      <c r="H323">
        <v>2.8673500000000001</v>
      </c>
      <c r="I323" s="3">
        <v>6.2000000000000003E-5</v>
      </c>
      <c r="J323">
        <v>2.8677199999999998</v>
      </c>
      <c r="K323" s="3">
        <v>7.2000000000000002E-5</v>
      </c>
      <c r="L323">
        <v>4.01</v>
      </c>
    </row>
    <row r="324" spans="1:12">
      <c r="A324">
        <v>197943</v>
      </c>
      <c r="B324" t="s">
        <v>69</v>
      </c>
      <c r="C324" t="s">
        <v>71</v>
      </c>
      <c r="D324">
        <v>-21.178999999999998</v>
      </c>
      <c r="E324">
        <v>-64.998000000000005</v>
      </c>
      <c r="F324">
        <v>447.11</v>
      </c>
      <c r="G324">
        <v>-134.98699999999999</v>
      </c>
      <c r="H324">
        <v>2.8668100000000001</v>
      </c>
      <c r="I324" s="3">
        <v>5.8E-5</v>
      </c>
      <c r="J324">
        <v>2.86734</v>
      </c>
      <c r="K324" s="3">
        <v>6.7999999999999999E-5</v>
      </c>
      <c r="L324">
        <v>4.01</v>
      </c>
    </row>
    <row r="325" spans="1:12">
      <c r="A325">
        <v>197944</v>
      </c>
      <c r="B325" t="s">
        <v>69</v>
      </c>
      <c r="C325" t="s">
        <v>71</v>
      </c>
      <c r="D325">
        <v>-21.178999999999998</v>
      </c>
      <c r="E325">
        <v>-62.494999999999997</v>
      </c>
      <c r="F325">
        <v>447.11099999999999</v>
      </c>
      <c r="G325">
        <v>-134.98699999999999</v>
      </c>
      <c r="H325">
        <v>2.86687</v>
      </c>
      <c r="I325" s="3">
        <v>6.6000000000000005E-5</v>
      </c>
      <c r="J325">
        <v>2.8673299999999999</v>
      </c>
      <c r="K325" s="3">
        <v>7.2999999999999999E-5</v>
      </c>
      <c r="L325">
        <v>4.01</v>
      </c>
    </row>
    <row r="326" spans="1:12">
      <c r="A326">
        <v>197945</v>
      </c>
      <c r="B326" t="s">
        <v>69</v>
      </c>
      <c r="C326" t="s">
        <v>71</v>
      </c>
      <c r="D326">
        <v>-21.178999999999998</v>
      </c>
      <c r="E326">
        <v>-72.430800000000005</v>
      </c>
      <c r="F326">
        <v>450.47899999999998</v>
      </c>
      <c r="G326">
        <v>-134.98699999999999</v>
      </c>
      <c r="H326">
        <v>2.8707799999999999</v>
      </c>
      <c r="I326" s="3">
        <v>1.2E-4</v>
      </c>
      <c r="J326">
        <v>2.87079</v>
      </c>
      <c r="K326" s="3">
        <v>1.35E-4</v>
      </c>
      <c r="L326">
        <v>4.0199999999999996</v>
      </c>
    </row>
    <row r="327" spans="1:12">
      <c r="A327">
        <v>197946</v>
      </c>
      <c r="B327" t="s">
        <v>69</v>
      </c>
      <c r="C327" t="s">
        <v>71</v>
      </c>
      <c r="D327">
        <v>-21.178999999999998</v>
      </c>
      <c r="E327">
        <v>-69.923000000000002</v>
      </c>
      <c r="F327">
        <v>450.48</v>
      </c>
      <c r="G327">
        <v>-134.98699999999999</v>
      </c>
      <c r="H327">
        <v>2.86924</v>
      </c>
      <c r="I327" s="3">
        <v>8.7999999999999998E-5</v>
      </c>
      <c r="J327">
        <v>2.8693200000000001</v>
      </c>
      <c r="K327" s="3">
        <v>9.8999999999999994E-5</v>
      </c>
      <c r="L327">
        <v>4.01</v>
      </c>
    </row>
    <row r="328" spans="1:12">
      <c r="A328">
        <v>197947</v>
      </c>
      <c r="B328" t="s">
        <v>69</v>
      </c>
      <c r="C328" t="s">
        <v>71</v>
      </c>
      <c r="D328">
        <v>-21.178999999999998</v>
      </c>
      <c r="E328">
        <v>-67.418999999999997</v>
      </c>
      <c r="F328">
        <v>450.44299999999998</v>
      </c>
      <c r="G328">
        <v>-134.98699999999999</v>
      </c>
      <c r="H328">
        <v>2.8684699999999999</v>
      </c>
      <c r="I328" s="3">
        <v>7.4999999999999993E-5</v>
      </c>
      <c r="J328">
        <v>2.8685</v>
      </c>
      <c r="K328" s="3">
        <v>8.2999999999999998E-5</v>
      </c>
      <c r="L328">
        <v>4.01</v>
      </c>
    </row>
    <row r="329" spans="1:12">
      <c r="A329">
        <v>197948</v>
      </c>
      <c r="B329" t="s">
        <v>69</v>
      </c>
      <c r="C329" t="s">
        <v>71</v>
      </c>
      <c r="D329">
        <v>-21.178999999999998</v>
      </c>
      <c r="E329">
        <v>-64.924000000000007</v>
      </c>
      <c r="F329">
        <v>450.44400000000002</v>
      </c>
      <c r="G329">
        <v>-134.98699999999999</v>
      </c>
      <c r="H329">
        <v>2.86748</v>
      </c>
      <c r="I329" s="3">
        <v>6.0999999999999999E-5</v>
      </c>
      <c r="J329">
        <v>2.86795</v>
      </c>
      <c r="K329" s="3">
        <v>6.9999999999999994E-5</v>
      </c>
      <c r="L329">
        <v>4.0199999999999996</v>
      </c>
    </row>
    <row r="330" spans="1:12">
      <c r="A330">
        <v>197949</v>
      </c>
      <c r="B330" t="s">
        <v>69</v>
      </c>
      <c r="C330" t="s">
        <v>71</v>
      </c>
      <c r="D330">
        <v>-21.178999999999998</v>
      </c>
      <c r="E330">
        <v>-62.427</v>
      </c>
      <c r="F330">
        <v>450.404</v>
      </c>
      <c r="G330">
        <v>-134.98699999999999</v>
      </c>
      <c r="H330">
        <v>2.8661099999999999</v>
      </c>
      <c r="I330" s="3">
        <v>6.0999999999999999E-5</v>
      </c>
      <c r="J330">
        <v>2.8672200000000001</v>
      </c>
      <c r="K330" s="3">
        <v>6.7000000000000002E-5</v>
      </c>
      <c r="L330">
        <v>4.01</v>
      </c>
    </row>
    <row r="331" spans="1:12">
      <c r="A331">
        <v>197950</v>
      </c>
      <c r="B331" t="s">
        <v>69</v>
      </c>
      <c r="C331" t="s">
        <v>71</v>
      </c>
      <c r="D331">
        <v>-21.178999999999998</v>
      </c>
      <c r="E331">
        <v>-72.499899999999997</v>
      </c>
      <c r="F331">
        <v>453.85199999999998</v>
      </c>
      <c r="G331">
        <v>-134.98699999999999</v>
      </c>
      <c r="H331">
        <v>2.8708100000000001</v>
      </c>
      <c r="I331" s="3">
        <v>1.1400000000000001E-4</v>
      </c>
      <c r="J331">
        <v>2.8706399999999999</v>
      </c>
      <c r="K331" s="3">
        <v>1.26E-4</v>
      </c>
      <c r="L331">
        <v>4.01</v>
      </c>
    </row>
    <row r="332" spans="1:12">
      <c r="A332">
        <v>197951</v>
      </c>
      <c r="B332" t="s">
        <v>69</v>
      </c>
      <c r="C332" t="s">
        <v>71</v>
      </c>
      <c r="D332">
        <v>-21.178999999999998</v>
      </c>
      <c r="E332">
        <v>-69.992000000000004</v>
      </c>
      <c r="F332">
        <v>453.91399999999999</v>
      </c>
      <c r="G332">
        <v>-134.98699999999999</v>
      </c>
      <c r="H332">
        <v>2.8688099999999999</v>
      </c>
      <c r="I332" s="3">
        <v>9.7E-5</v>
      </c>
      <c r="J332">
        <v>2.8692199999999999</v>
      </c>
      <c r="K332" s="3">
        <v>1.1E-4</v>
      </c>
      <c r="L332">
        <v>4.0199999999999996</v>
      </c>
    </row>
    <row r="333" spans="1:12">
      <c r="A333">
        <v>197952</v>
      </c>
      <c r="B333" t="s">
        <v>69</v>
      </c>
      <c r="C333" t="s">
        <v>71</v>
      </c>
      <c r="D333">
        <v>-21.178999999999998</v>
      </c>
      <c r="E333">
        <v>-67.501000000000005</v>
      </c>
      <c r="F333">
        <v>453.97</v>
      </c>
      <c r="G333">
        <v>-134.98699999999999</v>
      </c>
      <c r="H333">
        <v>2.8676400000000002</v>
      </c>
      <c r="I333" s="3">
        <v>6.2000000000000003E-5</v>
      </c>
      <c r="J333">
        <v>2.86808</v>
      </c>
      <c r="K333" s="3">
        <v>6.8999999999999997E-5</v>
      </c>
      <c r="L333">
        <v>4.01</v>
      </c>
    </row>
    <row r="334" spans="1:12">
      <c r="A334">
        <v>197953</v>
      </c>
      <c r="B334" t="s">
        <v>69</v>
      </c>
      <c r="C334" t="s">
        <v>71</v>
      </c>
      <c r="D334">
        <v>-21.178999999999998</v>
      </c>
      <c r="E334">
        <v>-65.001000000000005</v>
      </c>
      <c r="F334">
        <v>454.03300000000002</v>
      </c>
      <c r="G334">
        <v>-134.98699999999999</v>
      </c>
      <c r="H334">
        <v>2.867</v>
      </c>
      <c r="I334" s="3">
        <v>5.5999999999999999E-5</v>
      </c>
      <c r="J334">
        <v>2.8675700000000002</v>
      </c>
      <c r="K334" s="3">
        <v>6.9999999999999994E-5</v>
      </c>
      <c r="L334">
        <v>4.0199999999999996</v>
      </c>
    </row>
    <row r="335" spans="1:12">
      <c r="A335">
        <v>197954</v>
      </c>
      <c r="B335" t="s">
        <v>69</v>
      </c>
      <c r="C335" t="s">
        <v>71</v>
      </c>
      <c r="D335">
        <v>-21.178999999999998</v>
      </c>
      <c r="E335">
        <v>-62.500999999999998</v>
      </c>
      <c r="F335">
        <v>454.08600000000001</v>
      </c>
      <c r="G335">
        <v>-134.98699999999999</v>
      </c>
      <c r="H335">
        <v>2.8664800000000001</v>
      </c>
      <c r="I335" s="3">
        <v>6.0999999999999999E-5</v>
      </c>
      <c r="J335">
        <v>2.8672499999999999</v>
      </c>
      <c r="K335" s="3">
        <v>6.7999999999999999E-5</v>
      </c>
      <c r="L335">
        <v>4.0199999999999996</v>
      </c>
    </row>
    <row r="336" spans="1:12">
      <c r="A336">
        <v>197955</v>
      </c>
      <c r="B336" t="s">
        <v>69</v>
      </c>
      <c r="C336" t="s">
        <v>71</v>
      </c>
      <c r="D336">
        <v>-21.18</v>
      </c>
      <c r="E336">
        <v>-72.710700000000003</v>
      </c>
      <c r="F336">
        <v>457.15</v>
      </c>
      <c r="G336">
        <v>-134.98699999999999</v>
      </c>
      <c r="H336">
        <v>2.8697900000000001</v>
      </c>
      <c r="I336" s="3">
        <v>1.06E-4</v>
      </c>
      <c r="J336">
        <v>2.8703500000000002</v>
      </c>
      <c r="K336" s="3">
        <v>1.5799999999999999E-4</v>
      </c>
      <c r="L336">
        <v>4.0199999999999996</v>
      </c>
    </row>
    <row r="337" spans="1:12">
      <c r="A337">
        <v>197956</v>
      </c>
      <c r="B337" t="s">
        <v>69</v>
      </c>
      <c r="C337" t="s">
        <v>71</v>
      </c>
      <c r="D337">
        <v>-21.18</v>
      </c>
      <c r="E337">
        <v>-70.212400000000002</v>
      </c>
      <c r="F337">
        <v>457.30799999999999</v>
      </c>
      <c r="G337">
        <v>-134.98699999999999</v>
      </c>
      <c r="H337">
        <v>2.8673099999999998</v>
      </c>
      <c r="I337" s="3">
        <v>7.1000000000000005E-5</v>
      </c>
      <c r="J337">
        <v>2.8677100000000002</v>
      </c>
      <c r="K337" s="3">
        <v>7.4999999999999993E-5</v>
      </c>
      <c r="L337">
        <v>4.0199999999999996</v>
      </c>
    </row>
    <row r="338" spans="1:12">
      <c r="A338">
        <v>197957</v>
      </c>
      <c r="B338" t="s">
        <v>69</v>
      </c>
      <c r="C338" t="s">
        <v>71</v>
      </c>
      <c r="D338">
        <v>-21.18</v>
      </c>
      <c r="E338">
        <v>-67.703000000000003</v>
      </c>
      <c r="F338">
        <v>457.46100000000001</v>
      </c>
      <c r="G338">
        <v>-134.98699999999999</v>
      </c>
      <c r="H338">
        <v>2.8670200000000001</v>
      </c>
      <c r="I338" s="3">
        <v>6.0000000000000002E-5</v>
      </c>
      <c r="J338">
        <v>2.8673799999999998</v>
      </c>
      <c r="K338" s="3">
        <v>6.3999999999999997E-5</v>
      </c>
      <c r="L338">
        <v>4.0199999999999996</v>
      </c>
    </row>
    <row r="339" spans="1:12">
      <c r="A339">
        <v>197958</v>
      </c>
      <c r="B339" t="s">
        <v>69</v>
      </c>
      <c r="C339" t="s">
        <v>71</v>
      </c>
      <c r="D339">
        <v>-21.18</v>
      </c>
      <c r="E339">
        <v>-65.212999999999994</v>
      </c>
      <c r="F339">
        <v>457.61200000000002</v>
      </c>
      <c r="G339">
        <v>-134.98699999999999</v>
      </c>
      <c r="H339">
        <v>2.8671199999999999</v>
      </c>
      <c r="I339" s="3">
        <v>5.8E-5</v>
      </c>
      <c r="J339">
        <v>2.8674200000000001</v>
      </c>
      <c r="K339" s="3">
        <v>7.7000000000000001E-5</v>
      </c>
      <c r="L339">
        <v>4.0199999999999996</v>
      </c>
    </row>
    <row r="340" spans="1:12">
      <c r="A340">
        <v>197959</v>
      </c>
      <c r="B340" t="s">
        <v>69</v>
      </c>
      <c r="C340" t="s">
        <v>71</v>
      </c>
      <c r="D340">
        <v>-21.178999999999998</v>
      </c>
      <c r="E340">
        <v>-62.726300000000002</v>
      </c>
      <c r="F340">
        <v>457.77300000000002</v>
      </c>
      <c r="G340">
        <v>-134.98699999999999</v>
      </c>
      <c r="H340">
        <v>2.8670200000000001</v>
      </c>
      <c r="I340" s="3">
        <v>6.8999999999999997E-5</v>
      </c>
      <c r="J340">
        <v>2.8671600000000002</v>
      </c>
      <c r="K340" s="3">
        <v>7.2999999999999999E-5</v>
      </c>
      <c r="L340">
        <v>4.0199999999999996</v>
      </c>
    </row>
    <row r="341" spans="1:12">
      <c r="A341">
        <v>197960</v>
      </c>
      <c r="B341" t="s">
        <v>69</v>
      </c>
      <c r="C341" t="s">
        <v>71</v>
      </c>
      <c r="D341">
        <v>-21.18</v>
      </c>
      <c r="E341">
        <v>-72.914599999999993</v>
      </c>
      <c r="F341">
        <v>460.416</v>
      </c>
      <c r="G341">
        <v>-134.98699999999999</v>
      </c>
      <c r="H341">
        <v>2.8677000000000001</v>
      </c>
      <c r="I341" s="3">
        <v>9.1000000000000003E-5</v>
      </c>
      <c r="J341">
        <v>2.8679100000000002</v>
      </c>
      <c r="K341" s="3">
        <v>8.7999999999999998E-5</v>
      </c>
      <c r="L341">
        <v>4.0199999999999996</v>
      </c>
    </row>
    <row r="342" spans="1:12">
      <c r="A342">
        <v>197961</v>
      </c>
      <c r="B342" t="s">
        <v>69</v>
      </c>
      <c r="C342" t="s">
        <v>71</v>
      </c>
      <c r="D342">
        <v>-21.18</v>
      </c>
      <c r="E342">
        <v>-70.408000000000001</v>
      </c>
      <c r="F342">
        <v>460.58300000000003</v>
      </c>
      <c r="G342">
        <v>-134.98699999999999</v>
      </c>
      <c r="H342">
        <v>2.8671000000000002</v>
      </c>
      <c r="I342" s="3">
        <v>5.8999999999999998E-5</v>
      </c>
      <c r="J342">
        <v>2.8672900000000001</v>
      </c>
      <c r="K342" s="3">
        <v>7.4999999999999993E-5</v>
      </c>
      <c r="L342">
        <v>4.0199999999999996</v>
      </c>
    </row>
    <row r="343" spans="1:12">
      <c r="A343">
        <v>197962</v>
      </c>
      <c r="B343" t="s">
        <v>69</v>
      </c>
      <c r="C343" t="s">
        <v>71</v>
      </c>
      <c r="D343">
        <v>-21.18</v>
      </c>
      <c r="E343">
        <v>-67.92</v>
      </c>
      <c r="F343">
        <v>460.74299999999999</v>
      </c>
      <c r="G343">
        <v>-134.98699999999999</v>
      </c>
      <c r="H343">
        <v>2.8673199999999999</v>
      </c>
      <c r="I343" s="3">
        <v>5.1E-5</v>
      </c>
      <c r="J343">
        <v>2.8673500000000001</v>
      </c>
      <c r="K343" s="3">
        <v>8.1000000000000004E-5</v>
      </c>
      <c r="L343">
        <v>4.01</v>
      </c>
    </row>
    <row r="344" spans="1:12">
      <c r="A344">
        <v>197963</v>
      </c>
      <c r="B344" t="s">
        <v>69</v>
      </c>
      <c r="C344" t="s">
        <v>71</v>
      </c>
      <c r="D344">
        <v>-21.18</v>
      </c>
      <c r="E344">
        <v>-65.427000000000007</v>
      </c>
      <c r="F344">
        <v>460.904</v>
      </c>
      <c r="G344">
        <v>-134.98699999999999</v>
      </c>
      <c r="H344">
        <v>2.8674200000000001</v>
      </c>
      <c r="I344" s="3">
        <v>6.6000000000000005E-5</v>
      </c>
      <c r="J344">
        <v>2.86748</v>
      </c>
      <c r="K344" s="3">
        <v>7.2999999999999999E-5</v>
      </c>
      <c r="L344">
        <v>4.0199999999999996</v>
      </c>
    </row>
    <row r="345" spans="1:12">
      <c r="A345">
        <v>197964</v>
      </c>
      <c r="B345" t="s">
        <v>69</v>
      </c>
      <c r="C345" t="s">
        <v>71</v>
      </c>
      <c r="D345">
        <v>-21.18</v>
      </c>
      <c r="E345">
        <v>-62.930999999999997</v>
      </c>
      <c r="F345">
        <v>461.06900000000002</v>
      </c>
      <c r="G345">
        <v>-134.98699999999999</v>
      </c>
      <c r="H345">
        <v>2.8674300000000001</v>
      </c>
      <c r="I345" s="3">
        <v>6.0999999999999999E-5</v>
      </c>
      <c r="J345">
        <v>2.8673899999999999</v>
      </c>
      <c r="K345" s="3">
        <v>6.9999999999999994E-5</v>
      </c>
      <c r="L345">
        <v>4.0199999999999996</v>
      </c>
    </row>
    <row r="346" spans="1:12">
      <c r="A346">
        <v>197965</v>
      </c>
      <c r="B346" t="s">
        <v>69</v>
      </c>
      <c r="C346" t="s">
        <v>71</v>
      </c>
      <c r="D346">
        <v>-21.18</v>
      </c>
      <c r="E346">
        <v>-73.138900000000007</v>
      </c>
      <c r="F346">
        <v>463.75200000000001</v>
      </c>
      <c r="G346">
        <v>-134.98699999999999</v>
      </c>
      <c r="H346">
        <v>2.8670900000000001</v>
      </c>
      <c r="I346" s="3">
        <v>7.3999999999999996E-5</v>
      </c>
      <c r="J346">
        <v>2.8672800000000001</v>
      </c>
      <c r="K346" s="3">
        <v>7.2999999999999999E-5</v>
      </c>
      <c r="L346">
        <v>4.01</v>
      </c>
    </row>
    <row r="347" spans="1:12">
      <c r="A347">
        <v>197966</v>
      </c>
      <c r="B347" t="s">
        <v>69</v>
      </c>
      <c r="C347" t="s">
        <v>71</v>
      </c>
      <c r="D347">
        <v>-21.18</v>
      </c>
      <c r="E347">
        <v>-70.632999999999996</v>
      </c>
      <c r="F347">
        <v>463.904</v>
      </c>
      <c r="G347">
        <v>-134.98699999999999</v>
      </c>
      <c r="H347">
        <v>2.8672900000000001</v>
      </c>
      <c r="I347" s="3">
        <v>5.8E-5</v>
      </c>
      <c r="J347">
        <v>2.8674599999999999</v>
      </c>
      <c r="K347" s="3">
        <v>7.1000000000000005E-5</v>
      </c>
      <c r="L347">
        <v>4</v>
      </c>
    </row>
    <row r="348" spans="1:12">
      <c r="A348">
        <v>197967</v>
      </c>
      <c r="B348" t="s">
        <v>69</v>
      </c>
      <c r="C348" t="s">
        <v>71</v>
      </c>
      <c r="D348">
        <v>-21.18</v>
      </c>
      <c r="E348">
        <v>-68.137</v>
      </c>
      <c r="F348">
        <v>464.05700000000002</v>
      </c>
      <c r="G348">
        <v>-134.98699999999999</v>
      </c>
      <c r="H348">
        <v>2.8674300000000001</v>
      </c>
      <c r="I348" s="3">
        <v>5.7000000000000003E-5</v>
      </c>
      <c r="J348">
        <v>2.8673799999999998</v>
      </c>
      <c r="K348" s="3">
        <v>6.8999999999999997E-5</v>
      </c>
      <c r="L348">
        <v>4</v>
      </c>
    </row>
    <row r="349" spans="1:12">
      <c r="A349">
        <v>197968</v>
      </c>
      <c r="B349" t="s">
        <v>69</v>
      </c>
      <c r="C349" t="s">
        <v>71</v>
      </c>
      <c r="D349">
        <v>-21.18</v>
      </c>
      <c r="E349">
        <v>-65.643000000000001</v>
      </c>
      <c r="F349">
        <v>464.20299999999997</v>
      </c>
      <c r="G349">
        <v>-134.98699999999999</v>
      </c>
      <c r="H349">
        <v>2.8673299999999999</v>
      </c>
      <c r="I349" s="3">
        <v>6.7000000000000002E-5</v>
      </c>
      <c r="J349">
        <v>2.86741</v>
      </c>
      <c r="K349" s="3">
        <v>8.6000000000000003E-5</v>
      </c>
      <c r="L349">
        <v>4.0199999999999996</v>
      </c>
    </row>
    <row r="350" spans="1:12">
      <c r="A350">
        <v>197969</v>
      </c>
      <c r="B350" t="s">
        <v>69</v>
      </c>
      <c r="C350" t="s">
        <v>71</v>
      </c>
      <c r="D350">
        <v>-21.18</v>
      </c>
      <c r="E350">
        <v>-63.148000000000003</v>
      </c>
      <c r="F350">
        <v>464.35599999999999</v>
      </c>
      <c r="G350">
        <v>-134.98699999999999</v>
      </c>
      <c r="H350">
        <v>2.8672800000000001</v>
      </c>
      <c r="I350" s="3">
        <v>6.7999999999999999E-5</v>
      </c>
      <c r="J350">
        <v>2.8671500000000001</v>
      </c>
      <c r="K350" s="3">
        <v>6.3999999999999997E-5</v>
      </c>
      <c r="L350">
        <v>4</v>
      </c>
    </row>
    <row r="351" spans="1:12">
      <c r="A351">
        <v>197970</v>
      </c>
      <c r="B351" t="s">
        <v>69</v>
      </c>
      <c r="C351" t="s">
        <v>71</v>
      </c>
      <c r="D351">
        <v>-21.18</v>
      </c>
      <c r="E351">
        <v>-73.427800000000005</v>
      </c>
      <c r="F351">
        <v>467.05200000000002</v>
      </c>
      <c r="G351">
        <v>-134.98699999999999</v>
      </c>
      <c r="H351">
        <v>2.8672800000000001</v>
      </c>
      <c r="I351" s="3">
        <v>7.6000000000000004E-5</v>
      </c>
      <c r="J351">
        <v>2.8672399999999998</v>
      </c>
      <c r="K351" s="3">
        <v>6.0000000000000002E-5</v>
      </c>
      <c r="L351">
        <v>4.01</v>
      </c>
    </row>
    <row r="352" spans="1:12">
      <c r="A352">
        <v>197971</v>
      </c>
      <c r="B352" t="s">
        <v>69</v>
      </c>
      <c r="C352" t="s">
        <v>71</v>
      </c>
      <c r="D352">
        <v>-21.18</v>
      </c>
      <c r="E352">
        <v>-70.921999999999997</v>
      </c>
      <c r="F352">
        <v>467.20400000000001</v>
      </c>
      <c r="G352">
        <v>-134.98699999999999</v>
      </c>
      <c r="H352">
        <v>2.8673700000000002</v>
      </c>
      <c r="I352" s="3">
        <v>5.1999999999999997E-5</v>
      </c>
      <c r="J352">
        <v>2.8673299999999999</v>
      </c>
      <c r="K352" s="3">
        <v>8.1000000000000004E-5</v>
      </c>
      <c r="L352">
        <v>4.01</v>
      </c>
    </row>
    <row r="353" spans="1:14">
      <c r="A353">
        <v>197972</v>
      </c>
      <c r="B353" t="s">
        <v>69</v>
      </c>
      <c r="C353" t="s">
        <v>71</v>
      </c>
      <c r="D353">
        <v>-21.18</v>
      </c>
      <c r="E353">
        <v>-68.444999999999993</v>
      </c>
      <c r="F353">
        <v>467.34699999999998</v>
      </c>
      <c r="G353">
        <v>-134.98699999999999</v>
      </c>
      <c r="H353">
        <v>2.8674200000000001</v>
      </c>
      <c r="I353" s="3">
        <v>5.1E-5</v>
      </c>
      <c r="J353">
        <v>2.86748</v>
      </c>
      <c r="K353" s="3">
        <v>7.1000000000000005E-5</v>
      </c>
      <c r="L353">
        <v>4.0199999999999996</v>
      </c>
    </row>
    <row r="354" spans="1:14">
      <c r="A354">
        <v>197973</v>
      </c>
      <c r="B354" t="s">
        <v>69</v>
      </c>
      <c r="C354" t="s">
        <v>71</v>
      </c>
      <c r="D354">
        <v>-21.18</v>
      </c>
      <c r="E354">
        <v>-65.947800000000001</v>
      </c>
      <c r="F354">
        <v>467.49200000000002</v>
      </c>
      <c r="G354">
        <v>-134.98699999999999</v>
      </c>
      <c r="H354">
        <v>2.8673099999999998</v>
      </c>
      <c r="I354" s="3">
        <v>5.5999999999999999E-5</v>
      </c>
      <c r="J354">
        <v>2.8673700000000002</v>
      </c>
      <c r="K354" s="3">
        <v>8.2000000000000001E-5</v>
      </c>
      <c r="L354">
        <v>4.0199999999999996</v>
      </c>
    </row>
    <row r="355" spans="1:14">
      <c r="A355">
        <v>197974</v>
      </c>
      <c r="B355" t="s">
        <v>69</v>
      </c>
      <c r="C355" t="s">
        <v>71</v>
      </c>
      <c r="D355">
        <v>-21.18</v>
      </c>
      <c r="E355">
        <v>-63.456000000000003</v>
      </c>
      <c r="F355">
        <v>467.63799999999998</v>
      </c>
      <c r="G355">
        <v>-134.98699999999999</v>
      </c>
      <c r="H355">
        <v>2.8674200000000001</v>
      </c>
      <c r="I355" s="3">
        <v>7.6000000000000004E-5</v>
      </c>
      <c r="J355">
        <v>2.8673199999999999</v>
      </c>
      <c r="K355" s="3">
        <v>6.7999999999999999E-5</v>
      </c>
      <c r="L355">
        <v>4.01</v>
      </c>
    </row>
    <row r="356" spans="1:14">
      <c r="A356">
        <v>197975</v>
      </c>
      <c r="B356" t="s">
        <v>69</v>
      </c>
      <c r="C356" t="s">
        <v>71</v>
      </c>
      <c r="D356">
        <v>-21.18</v>
      </c>
      <c r="E356">
        <v>-74.0608</v>
      </c>
      <c r="F356">
        <v>476.78300000000002</v>
      </c>
      <c r="G356">
        <v>-134.98699999999999</v>
      </c>
      <c r="H356">
        <v>2.8673199999999999</v>
      </c>
      <c r="I356" s="3">
        <v>6.3999999999999997E-5</v>
      </c>
      <c r="J356">
        <v>2.8673899999999999</v>
      </c>
      <c r="K356" s="3">
        <v>6.6000000000000005E-5</v>
      </c>
      <c r="L356">
        <v>4.0199999999999996</v>
      </c>
    </row>
    <row r="357" spans="1:14">
      <c r="A357">
        <v>197976</v>
      </c>
      <c r="B357" t="s">
        <v>69</v>
      </c>
      <c r="C357" t="s">
        <v>71</v>
      </c>
      <c r="D357">
        <v>-21.18</v>
      </c>
      <c r="E357">
        <v>-71.5685</v>
      </c>
      <c r="F357">
        <v>476.959</v>
      </c>
      <c r="G357">
        <v>-134.98699999999999</v>
      </c>
      <c r="H357">
        <v>2.8675299999999999</v>
      </c>
      <c r="I357" s="3">
        <v>5.7000000000000003E-5</v>
      </c>
      <c r="J357">
        <v>2.86741</v>
      </c>
      <c r="K357" s="3">
        <v>7.6000000000000004E-5</v>
      </c>
      <c r="L357">
        <v>4.0199999999999996</v>
      </c>
    </row>
    <row r="358" spans="1:14" s="2" customFormat="1">
      <c r="A358">
        <v>197977</v>
      </c>
      <c r="B358" t="s">
        <v>69</v>
      </c>
      <c r="C358" t="s">
        <v>71</v>
      </c>
      <c r="D358">
        <v>-21.18</v>
      </c>
      <c r="E358">
        <v>-69.072999999999993</v>
      </c>
      <c r="F358">
        <v>477.13</v>
      </c>
      <c r="G358">
        <v>-134.98699999999999</v>
      </c>
      <c r="H358">
        <v>2.8675000000000002</v>
      </c>
      <c r="I358" s="3">
        <v>5.5000000000000002E-5</v>
      </c>
      <c r="J358">
        <v>2.86734</v>
      </c>
      <c r="K358" s="3">
        <v>7.2999999999999999E-5</v>
      </c>
      <c r="L358">
        <v>4.0199999999999996</v>
      </c>
      <c r="M358"/>
      <c r="N358" s="15"/>
    </row>
    <row r="359" spans="1:14" s="2" customFormat="1">
      <c r="A359">
        <v>197978</v>
      </c>
      <c r="B359" t="s">
        <v>69</v>
      </c>
      <c r="C359" t="s">
        <v>71</v>
      </c>
      <c r="D359">
        <v>-21.18</v>
      </c>
      <c r="E359">
        <v>-66.572000000000003</v>
      </c>
      <c r="F359">
        <v>477.30599999999998</v>
      </c>
      <c r="G359">
        <v>-134.98699999999999</v>
      </c>
      <c r="H359">
        <v>2.8674200000000001</v>
      </c>
      <c r="I359" s="3">
        <v>6.7000000000000002E-5</v>
      </c>
      <c r="J359">
        <v>2.8674300000000001</v>
      </c>
      <c r="K359" s="3">
        <v>6.7999999999999999E-5</v>
      </c>
      <c r="L359">
        <v>4.01</v>
      </c>
      <c r="M359"/>
      <c r="N359" s="15"/>
    </row>
    <row r="360" spans="1:14" s="2" customFormat="1">
      <c r="A360">
        <v>197979</v>
      </c>
      <c r="B360" t="s">
        <v>69</v>
      </c>
      <c r="C360" t="s">
        <v>71</v>
      </c>
      <c r="D360">
        <v>-21.18</v>
      </c>
      <c r="E360">
        <v>-64.084999999999994</v>
      </c>
      <c r="F360">
        <v>477.476</v>
      </c>
      <c r="G360">
        <v>-134.98699999999999</v>
      </c>
      <c r="H360">
        <v>2.86734</v>
      </c>
      <c r="I360" s="3">
        <v>6.3999999999999997E-5</v>
      </c>
      <c r="J360">
        <v>2.8671199999999999</v>
      </c>
      <c r="K360" s="3">
        <v>6.9999999999999994E-5</v>
      </c>
      <c r="L360">
        <v>4.0199999999999996</v>
      </c>
      <c r="M360"/>
      <c r="N360" s="15"/>
    </row>
    <row r="361" spans="1:14" s="2" customFormat="1">
      <c r="A361" s="6">
        <v>197980</v>
      </c>
      <c r="B361" s="6" t="s">
        <v>72</v>
      </c>
      <c r="C361" s="6" t="s">
        <v>73</v>
      </c>
      <c r="D361" s="6">
        <v>4.5469999999999997</v>
      </c>
      <c r="E361" s="6">
        <v>-24.914000000000001</v>
      </c>
      <c r="F361" s="6">
        <v>429.67599999999999</v>
      </c>
      <c r="G361" s="6">
        <v>44.347799999999999</v>
      </c>
      <c r="H361" s="6">
        <v>2.87216</v>
      </c>
      <c r="I361" s="7">
        <v>2.1599999999999999E-4</v>
      </c>
      <c r="J361" s="7" t="s">
        <v>74</v>
      </c>
      <c r="K361" s="7" t="s">
        <v>74</v>
      </c>
      <c r="L361" s="6">
        <v>8.01</v>
      </c>
      <c r="M361" s="6">
        <v>2.5</v>
      </c>
      <c r="N361" s="17">
        <v>0</v>
      </c>
    </row>
    <row r="362" spans="1:14" s="2" customFormat="1">
      <c r="A362">
        <v>197981</v>
      </c>
      <c r="B362" t="s">
        <v>72</v>
      </c>
      <c r="C362" t="s">
        <v>73</v>
      </c>
      <c r="D362">
        <v>4.5469999999999997</v>
      </c>
      <c r="E362">
        <v>-22.395</v>
      </c>
      <c r="F362">
        <v>429.70400000000001</v>
      </c>
      <c r="G362">
        <v>44.3476</v>
      </c>
      <c r="H362">
        <v>2.8704999999999998</v>
      </c>
      <c r="I362" s="3">
        <v>2.7399999999999999E-4</v>
      </c>
      <c r="J362">
        <v>2.87154</v>
      </c>
      <c r="K362" s="3">
        <v>4.2200000000000001E-4</v>
      </c>
      <c r="L362">
        <v>8.01</v>
      </c>
      <c r="M362" s="2">
        <v>5</v>
      </c>
      <c r="N362" s="15">
        <v>0</v>
      </c>
    </row>
    <row r="363" spans="1:14" s="2" customFormat="1">
      <c r="A363">
        <v>197982</v>
      </c>
      <c r="B363" t="s">
        <v>72</v>
      </c>
      <c r="C363" t="s">
        <v>73</v>
      </c>
      <c r="D363">
        <v>4.5469999999999997</v>
      </c>
      <c r="E363">
        <v>-19.888400000000001</v>
      </c>
      <c r="F363">
        <v>429.733</v>
      </c>
      <c r="G363">
        <v>44.3476</v>
      </c>
      <c r="H363">
        <v>2.8729800000000001</v>
      </c>
      <c r="I363" s="3">
        <v>1.74E-4</v>
      </c>
      <c r="J363">
        <v>2.87039</v>
      </c>
      <c r="K363" s="3">
        <v>1.5899999999999999E-4</v>
      </c>
      <c r="L363">
        <v>8.02</v>
      </c>
      <c r="M363" s="2">
        <v>7.5</v>
      </c>
      <c r="N363" s="15">
        <v>0</v>
      </c>
    </row>
    <row r="364" spans="1:14" s="2" customFormat="1">
      <c r="A364">
        <v>197983</v>
      </c>
      <c r="B364" t="s">
        <v>72</v>
      </c>
      <c r="C364" t="s">
        <v>73</v>
      </c>
      <c r="D364">
        <v>4.5819999999999999</v>
      </c>
      <c r="E364">
        <v>-17.364000000000001</v>
      </c>
      <c r="F364">
        <v>429.76</v>
      </c>
      <c r="G364">
        <v>44.3476</v>
      </c>
      <c r="H364">
        <v>2.86788</v>
      </c>
      <c r="I364" s="3">
        <v>7.3999999999999996E-5</v>
      </c>
      <c r="J364">
        <v>2.8654000000000002</v>
      </c>
      <c r="K364" s="3">
        <v>4.3000000000000002E-5</v>
      </c>
      <c r="L364">
        <v>8.01</v>
      </c>
      <c r="M364" s="2">
        <v>10</v>
      </c>
      <c r="N364" s="15">
        <v>0</v>
      </c>
    </row>
    <row r="365" spans="1:14" s="2" customFormat="1">
      <c r="A365">
        <v>197984</v>
      </c>
      <c r="B365" t="s">
        <v>72</v>
      </c>
      <c r="C365" t="s">
        <v>73</v>
      </c>
      <c r="D365">
        <v>4.5819999999999999</v>
      </c>
      <c r="E365">
        <v>-14.853</v>
      </c>
      <c r="F365">
        <v>429.78699999999998</v>
      </c>
      <c r="G365">
        <v>44.3476</v>
      </c>
      <c r="H365">
        <v>2.8640599999999998</v>
      </c>
      <c r="I365" s="3">
        <v>5.0000000000000002E-5</v>
      </c>
      <c r="J365">
        <v>2.8658000000000001</v>
      </c>
      <c r="K365" s="3">
        <v>2.3E-5</v>
      </c>
      <c r="L365">
        <v>8.02</v>
      </c>
      <c r="M365" s="2">
        <v>12.5</v>
      </c>
      <c r="N365" s="15">
        <v>0</v>
      </c>
    </row>
    <row r="366" spans="1:14" s="2" customFormat="1">
      <c r="A366">
        <v>197985</v>
      </c>
      <c r="B366" t="s">
        <v>72</v>
      </c>
      <c r="C366" t="s">
        <v>73</v>
      </c>
      <c r="D366">
        <v>1.5589999999999999</v>
      </c>
      <c r="E366">
        <v>-24.942</v>
      </c>
      <c r="F366">
        <v>429.64</v>
      </c>
      <c r="G366">
        <v>44.3476</v>
      </c>
      <c r="H366">
        <v>2.8738999999999999</v>
      </c>
      <c r="I366" s="3">
        <v>2.1499999999999999E-4</v>
      </c>
      <c r="J366">
        <v>2.8731399999999998</v>
      </c>
      <c r="K366" s="3">
        <v>7.6599999999999997E-4</v>
      </c>
      <c r="L366">
        <v>8.02</v>
      </c>
      <c r="M366" s="6">
        <v>2.5</v>
      </c>
      <c r="N366" s="15">
        <v>3</v>
      </c>
    </row>
    <row r="367" spans="1:14" s="2" customFormat="1">
      <c r="A367">
        <v>197986</v>
      </c>
      <c r="B367" t="s">
        <v>72</v>
      </c>
      <c r="C367" t="s">
        <v>73</v>
      </c>
      <c r="D367">
        <v>1.5880000000000001</v>
      </c>
      <c r="E367">
        <v>-22.418500000000002</v>
      </c>
      <c r="F367">
        <v>429.66399999999999</v>
      </c>
      <c r="G367">
        <v>44.3476</v>
      </c>
      <c r="H367">
        <v>2.8737900000000001</v>
      </c>
      <c r="I367" s="3">
        <v>2.8600000000000001E-4</v>
      </c>
      <c r="J367">
        <v>2.8720400000000001</v>
      </c>
      <c r="K367" s="3">
        <v>3.2899999999999997E-4</v>
      </c>
      <c r="L367">
        <v>8</v>
      </c>
      <c r="M367" s="2">
        <v>5</v>
      </c>
      <c r="N367" s="15">
        <v>3</v>
      </c>
    </row>
    <row r="368" spans="1:14" s="2" customFormat="1">
      <c r="A368">
        <v>197987</v>
      </c>
      <c r="B368" t="s">
        <v>72</v>
      </c>
      <c r="C368" t="s">
        <v>73</v>
      </c>
      <c r="D368">
        <v>1.6167400000000001</v>
      </c>
      <c r="E368">
        <v>-19.920999999999999</v>
      </c>
      <c r="F368">
        <v>429.69299999999998</v>
      </c>
      <c r="G368">
        <v>44.3476</v>
      </c>
      <c r="H368">
        <v>2.8696799999999998</v>
      </c>
      <c r="I368" s="3">
        <v>1.1E-4</v>
      </c>
      <c r="J368">
        <v>2.8670100000000001</v>
      </c>
      <c r="K368" s="3">
        <v>9.6000000000000002E-5</v>
      </c>
      <c r="L368">
        <v>8.01</v>
      </c>
      <c r="M368" s="2">
        <v>7.5</v>
      </c>
      <c r="N368" s="15">
        <v>3</v>
      </c>
    </row>
    <row r="369" spans="1:14" s="2" customFormat="1">
      <c r="A369">
        <v>197988</v>
      </c>
      <c r="B369" t="s">
        <v>72</v>
      </c>
      <c r="C369" t="s">
        <v>73</v>
      </c>
      <c r="D369">
        <v>1.643</v>
      </c>
      <c r="E369">
        <v>-17.393999999999998</v>
      </c>
      <c r="F369">
        <v>429.72199999999998</v>
      </c>
      <c r="G369">
        <v>44.347499999999997</v>
      </c>
      <c r="H369">
        <v>2.86619</v>
      </c>
      <c r="I369" s="3">
        <v>5.1999999999999997E-5</v>
      </c>
      <c r="J369">
        <v>2.8658000000000001</v>
      </c>
      <c r="K369" s="3">
        <v>3.4E-5</v>
      </c>
      <c r="L369">
        <v>8</v>
      </c>
      <c r="M369" s="2">
        <v>10</v>
      </c>
      <c r="N369" s="15">
        <v>3</v>
      </c>
    </row>
    <row r="370" spans="1:14" s="2" customFormat="1">
      <c r="A370">
        <v>197989</v>
      </c>
      <c r="B370" t="s">
        <v>72</v>
      </c>
      <c r="C370" t="s">
        <v>73</v>
      </c>
      <c r="D370">
        <v>1.67</v>
      </c>
      <c r="E370">
        <v>-14.882</v>
      </c>
      <c r="F370">
        <v>429.74900000000002</v>
      </c>
      <c r="G370">
        <v>44.347499999999997</v>
      </c>
      <c r="H370">
        <v>2.8637000000000001</v>
      </c>
      <c r="I370" s="3">
        <v>4.6999999999999997E-5</v>
      </c>
      <c r="J370">
        <v>2.8653</v>
      </c>
      <c r="K370" s="3">
        <v>2.1999999999999999E-5</v>
      </c>
      <c r="L370">
        <v>8.02</v>
      </c>
      <c r="M370" s="2">
        <v>12.5</v>
      </c>
      <c r="N370" s="15">
        <v>3</v>
      </c>
    </row>
    <row r="371" spans="1:14" s="2" customFormat="1">
      <c r="A371">
        <v>197990</v>
      </c>
      <c r="B371" t="s">
        <v>72</v>
      </c>
      <c r="C371" t="s">
        <v>73</v>
      </c>
      <c r="D371">
        <v>-1.4850000000000001</v>
      </c>
      <c r="E371">
        <v>-24.978000000000002</v>
      </c>
      <c r="F371">
        <v>429.601</v>
      </c>
      <c r="G371">
        <v>44.3476</v>
      </c>
      <c r="H371">
        <v>2.8726099999999999</v>
      </c>
      <c r="I371" s="3">
        <v>1.7100000000000001E-4</v>
      </c>
      <c r="J371">
        <v>2.8717999999999999</v>
      </c>
      <c r="K371" s="3">
        <v>4.0299999999999998E-4</v>
      </c>
      <c r="L371">
        <v>8.02</v>
      </c>
      <c r="M371" s="6">
        <v>2.5</v>
      </c>
      <c r="N371" s="15">
        <v>6</v>
      </c>
    </row>
    <row r="372" spans="1:14" s="2" customFormat="1">
      <c r="A372">
        <v>197991</v>
      </c>
      <c r="B372" t="s">
        <v>72</v>
      </c>
      <c r="C372" t="s">
        <v>73</v>
      </c>
      <c r="D372">
        <v>-1.4570000000000001</v>
      </c>
      <c r="E372">
        <v>-22.448</v>
      </c>
      <c r="F372">
        <v>429.6</v>
      </c>
      <c r="G372">
        <v>44.3476</v>
      </c>
      <c r="H372">
        <v>2.8675899999999999</v>
      </c>
      <c r="I372" s="3">
        <v>7.1000000000000005E-5</v>
      </c>
      <c r="J372">
        <v>2.8665500000000002</v>
      </c>
      <c r="K372" s="3">
        <v>1E-4</v>
      </c>
      <c r="L372">
        <v>8.02</v>
      </c>
      <c r="M372" s="2">
        <v>5</v>
      </c>
      <c r="N372" s="15">
        <v>6</v>
      </c>
    </row>
    <row r="373" spans="1:14" s="2" customFormat="1">
      <c r="A373">
        <v>197992</v>
      </c>
      <c r="B373" t="s">
        <v>72</v>
      </c>
      <c r="C373" t="s">
        <v>73</v>
      </c>
      <c r="D373">
        <v>-1.43</v>
      </c>
      <c r="E373">
        <v>-19.937999999999999</v>
      </c>
      <c r="F373">
        <v>429.65300000000002</v>
      </c>
      <c r="G373">
        <v>44.3476</v>
      </c>
      <c r="H373">
        <v>2.8660399999999999</v>
      </c>
      <c r="I373" s="3">
        <v>4.6999999999999997E-5</v>
      </c>
      <c r="J373">
        <v>2.86551</v>
      </c>
      <c r="K373" s="3">
        <v>5.1E-5</v>
      </c>
      <c r="L373">
        <v>8.02</v>
      </c>
      <c r="M373" s="2">
        <v>7.5</v>
      </c>
      <c r="N373" s="15">
        <v>6</v>
      </c>
    </row>
    <row r="374" spans="1:14" s="2" customFormat="1">
      <c r="A374">
        <v>197993</v>
      </c>
      <c r="B374" t="s">
        <v>72</v>
      </c>
      <c r="C374" t="s">
        <v>73</v>
      </c>
      <c r="D374">
        <v>-1.40327</v>
      </c>
      <c r="E374">
        <v>-17.422000000000001</v>
      </c>
      <c r="F374">
        <v>429.68299999999999</v>
      </c>
      <c r="G374">
        <v>44.3474</v>
      </c>
      <c r="H374">
        <v>2.8642300000000001</v>
      </c>
      <c r="I374" s="3">
        <v>4.8000000000000001E-5</v>
      </c>
      <c r="J374">
        <v>2.8654899999999999</v>
      </c>
      <c r="K374" s="3">
        <v>3.1999999999999999E-5</v>
      </c>
      <c r="L374">
        <v>8.02</v>
      </c>
      <c r="M374" s="2">
        <v>10</v>
      </c>
      <c r="N374" s="15">
        <v>6</v>
      </c>
    </row>
    <row r="375" spans="1:14" s="2" customFormat="1">
      <c r="A375">
        <v>197994</v>
      </c>
      <c r="B375" t="s">
        <v>72</v>
      </c>
      <c r="C375" t="s">
        <v>73</v>
      </c>
      <c r="D375">
        <v>-1.3760300000000001</v>
      </c>
      <c r="E375">
        <v>-14.912000000000001</v>
      </c>
      <c r="F375">
        <v>429.71</v>
      </c>
      <c r="G375">
        <v>44.3474</v>
      </c>
      <c r="H375">
        <v>2.8654099999999998</v>
      </c>
      <c r="I375" s="3">
        <v>4.8000000000000001E-5</v>
      </c>
      <c r="J375">
        <v>2.86571</v>
      </c>
      <c r="K375" s="3">
        <v>2.0999999999999999E-5</v>
      </c>
      <c r="L375">
        <v>8</v>
      </c>
      <c r="M375" s="2">
        <v>12.5</v>
      </c>
      <c r="N375" s="15">
        <v>6</v>
      </c>
    </row>
    <row r="376" spans="1:14" s="2" customFormat="1">
      <c r="A376" s="2">
        <v>197995</v>
      </c>
      <c r="B376" s="2" t="s">
        <v>72</v>
      </c>
      <c r="C376" s="2" t="s">
        <v>73</v>
      </c>
      <c r="D376" s="2">
        <v>-4.4710000000000001</v>
      </c>
      <c r="E376" s="2">
        <v>-25.119</v>
      </c>
      <c r="F376" s="2">
        <v>429.56200000000001</v>
      </c>
      <c r="G376" s="2">
        <v>44.3476</v>
      </c>
      <c r="H376" s="2">
        <v>2.8670900000000001</v>
      </c>
      <c r="I376" s="8">
        <v>7.8999999999999996E-5</v>
      </c>
      <c r="J376" s="8" t="s">
        <v>74</v>
      </c>
      <c r="K376" s="8" t="s">
        <v>74</v>
      </c>
      <c r="L376" s="2">
        <v>8.02</v>
      </c>
      <c r="M376" s="6">
        <v>2.5</v>
      </c>
      <c r="N376" s="15">
        <v>9</v>
      </c>
    </row>
    <row r="377" spans="1:14" s="2" customFormat="1">
      <c r="A377">
        <v>197996</v>
      </c>
      <c r="B377" t="s">
        <v>72</v>
      </c>
      <c r="C377" t="s">
        <v>73</v>
      </c>
      <c r="D377">
        <v>-4.4429999999999996</v>
      </c>
      <c r="E377">
        <v>-22.617999999999999</v>
      </c>
      <c r="F377">
        <v>429.56099999999998</v>
      </c>
      <c r="G377">
        <v>44.3474</v>
      </c>
      <c r="H377">
        <v>2.8666399999999999</v>
      </c>
      <c r="I377" s="3">
        <v>5.1E-5</v>
      </c>
      <c r="J377">
        <v>2.8653300000000002</v>
      </c>
      <c r="K377" s="3">
        <v>8.1000000000000004E-5</v>
      </c>
      <c r="L377">
        <v>8.01</v>
      </c>
      <c r="M377" s="2">
        <v>5</v>
      </c>
      <c r="N377" s="15">
        <v>9</v>
      </c>
    </row>
    <row r="378" spans="1:14" s="2" customFormat="1">
      <c r="A378">
        <v>197997</v>
      </c>
      <c r="B378" t="s">
        <v>72</v>
      </c>
      <c r="C378" t="s">
        <v>73</v>
      </c>
      <c r="D378">
        <v>-4.4420000000000002</v>
      </c>
      <c r="E378">
        <v>-20.114000000000001</v>
      </c>
      <c r="F378">
        <v>429.613</v>
      </c>
      <c r="G378">
        <v>44.3474</v>
      </c>
      <c r="H378">
        <v>2.86585</v>
      </c>
      <c r="I378" s="3">
        <v>5.0000000000000002E-5</v>
      </c>
      <c r="J378">
        <v>2.8653499999999998</v>
      </c>
      <c r="K378" s="3">
        <v>5.0000000000000002E-5</v>
      </c>
      <c r="L378">
        <v>8.02</v>
      </c>
      <c r="M378" s="2">
        <v>7.5</v>
      </c>
      <c r="N378" s="15">
        <v>9</v>
      </c>
    </row>
    <row r="379" spans="1:14" s="2" customFormat="1">
      <c r="A379">
        <v>197998</v>
      </c>
      <c r="B379" t="s">
        <v>72</v>
      </c>
      <c r="C379" t="s">
        <v>73</v>
      </c>
      <c r="D379">
        <v>-4.391</v>
      </c>
      <c r="E379">
        <v>-17.620999999999999</v>
      </c>
      <c r="F379">
        <v>429.64299999999997</v>
      </c>
      <c r="G379">
        <v>44.3474</v>
      </c>
      <c r="H379">
        <v>2.8657900000000001</v>
      </c>
      <c r="I379" s="3">
        <v>4.8999999999999998E-5</v>
      </c>
      <c r="J379">
        <v>2.8664399999999999</v>
      </c>
      <c r="K379" s="3">
        <v>3.1000000000000001E-5</v>
      </c>
      <c r="L379">
        <v>8.02</v>
      </c>
      <c r="M379" s="2">
        <v>10</v>
      </c>
      <c r="N379" s="15">
        <v>9</v>
      </c>
    </row>
    <row r="380" spans="1:14" s="2" customFormat="1">
      <c r="A380">
        <v>197999</v>
      </c>
      <c r="B380" t="s">
        <v>72</v>
      </c>
      <c r="C380" t="s">
        <v>73</v>
      </c>
      <c r="D380">
        <v>-4.3630000000000004</v>
      </c>
      <c r="E380">
        <v>-15.128</v>
      </c>
      <c r="F380">
        <v>429.67</v>
      </c>
      <c r="G380">
        <v>44.3474</v>
      </c>
      <c r="H380">
        <v>2.86687</v>
      </c>
      <c r="I380" s="3">
        <v>4.6E-5</v>
      </c>
      <c r="J380">
        <v>2.8666800000000001</v>
      </c>
      <c r="K380" s="3">
        <v>2.0000000000000002E-5</v>
      </c>
      <c r="L380">
        <v>8.02</v>
      </c>
      <c r="M380" s="2">
        <v>12.5</v>
      </c>
      <c r="N380" s="15">
        <v>9</v>
      </c>
    </row>
    <row r="381" spans="1:14" s="2" customFormat="1">
      <c r="A381">
        <v>198000</v>
      </c>
      <c r="B381" t="s">
        <v>72</v>
      </c>
      <c r="C381" t="s">
        <v>73</v>
      </c>
      <c r="D381">
        <v>-7.4080000000000004</v>
      </c>
      <c r="E381">
        <v>-25.257899999999999</v>
      </c>
      <c r="F381">
        <v>429.52199999999999</v>
      </c>
      <c r="G381">
        <v>44.3476</v>
      </c>
      <c r="H381">
        <v>2.8666399999999999</v>
      </c>
      <c r="I381" s="3">
        <v>5.3000000000000001E-5</v>
      </c>
      <c r="J381">
        <v>2.8641000000000001</v>
      </c>
      <c r="K381" s="3">
        <v>1.7000000000000001E-4</v>
      </c>
      <c r="L381">
        <v>8.01</v>
      </c>
      <c r="M381" s="6">
        <v>2.5</v>
      </c>
      <c r="N381" s="15">
        <v>12</v>
      </c>
    </row>
    <row r="382" spans="1:14" s="2" customFormat="1">
      <c r="A382">
        <v>198001</v>
      </c>
      <c r="B382" t="s">
        <v>72</v>
      </c>
      <c r="C382" t="s">
        <v>73</v>
      </c>
      <c r="D382">
        <v>-7.38</v>
      </c>
      <c r="E382">
        <v>-22.739699999999999</v>
      </c>
      <c r="F382">
        <v>429.54500000000002</v>
      </c>
      <c r="G382">
        <v>44.3474</v>
      </c>
      <c r="H382">
        <v>2.8675099999999998</v>
      </c>
      <c r="I382" s="3">
        <v>4.8000000000000001E-5</v>
      </c>
      <c r="J382">
        <v>2.8650199999999999</v>
      </c>
      <c r="K382" s="3">
        <v>8.2999999999999998E-5</v>
      </c>
      <c r="L382">
        <v>8.01</v>
      </c>
      <c r="M382" s="2">
        <v>5</v>
      </c>
      <c r="N382" s="15">
        <v>12</v>
      </c>
    </row>
    <row r="383" spans="1:14" s="2" customFormat="1">
      <c r="A383">
        <v>198002</v>
      </c>
      <c r="B383" t="s">
        <v>72</v>
      </c>
      <c r="C383" t="s">
        <v>73</v>
      </c>
      <c r="D383">
        <v>-7.3529999999999998</v>
      </c>
      <c r="E383">
        <v>-20.224</v>
      </c>
      <c r="F383">
        <v>429.57400000000001</v>
      </c>
      <c r="G383">
        <v>44.3474</v>
      </c>
      <c r="H383">
        <v>2.8669699999999998</v>
      </c>
      <c r="I383" s="3">
        <v>4.8000000000000001E-5</v>
      </c>
      <c r="J383">
        <v>2.8664200000000002</v>
      </c>
      <c r="K383" s="3">
        <v>5.0000000000000002E-5</v>
      </c>
      <c r="L383">
        <v>8.01</v>
      </c>
      <c r="M383" s="2">
        <v>7.5</v>
      </c>
      <c r="N383" s="15">
        <v>12</v>
      </c>
    </row>
    <row r="384" spans="1:14" s="2" customFormat="1">
      <c r="A384">
        <v>198003</v>
      </c>
      <c r="B384" t="s">
        <v>72</v>
      </c>
      <c r="C384" t="s">
        <v>73</v>
      </c>
      <c r="D384">
        <v>-7.327</v>
      </c>
      <c r="E384">
        <v>-17.707000000000001</v>
      </c>
      <c r="F384">
        <v>429.60300000000001</v>
      </c>
      <c r="G384">
        <v>44.3474</v>
      </c>
      <c r="H384">
        <v>2.8669699999999998</v>
      </c>
      <c r="I384" s="3">
        <v>4.6999999999999997E-5</v>
      </c>
      <c r="J384">
        <v>2.8670300000000002</v>
      </c>
      <c r="K384" s="3">
        <v>3.1000000000000001E-5</v>
      </c>
      <c r="L384">
        <v>8.02</v>
      </c>
      <c r="M384" s="2">
        <v>10</v>
      </c>
      <c r="N384" s="15">
        <v>12</v>
      </c>
    </row>
    <row r="385" spans="1:14" s="2" customFormat="1">
      <c r="A385">
        <v>198004</v>
      </c>
      <c r="B385" t="s">
        <v>72</v>
      </c>
      <c r="C385" t="s">
        <v>73</v>
      </c>
      <c r="D385">
        <v>-7.2990000000000004</v>
      </c>
      <c r="E385">
        <v>-15.202</v>
      </c>
      <c r="F385">
        <v>429.63099999999997</v>
      </c>
      <c r="G385">
        <v>44.3474</v>
      </c>
      <c r="H385">
        <v>2.8675299999999999</v>
      </c>
      <c r="I385" s="3">
        <v>4.5000000000000003E-5</v>
      </c>
      <c r="J385">
        <v>2.86694</v>
      </c>
      <c r="K385" s="3">
        <v>2.0999999999999999E-5</v>
      </c>
      <c r="L385">
        <v>8.02</v>
      </c>
      <c r="M385" s="2">
        <v>12.5</v>
      </c>
      <c r="N385" s="15">
        <v>12</v>
      </c>
    </row>
    <row r="386" spans="1:14" s="2" customFormat="1">
      <c r="A386">
        <v>198005</v>
      </c>
      <c r="B386" t="s">
        <v>72</v>
      </c>
      <c r="C386" t="s">
        <v>73</v>
      </c>
      <c r="D386">
        <v>-11.429</v>
      </c>
      <c r="E386">
        <v>-25.460999999999999</v>
      </c>
      <c r="F386">
        <v>429.46600000000001</v>
      </c>
      <c r="G386">
        <v>44.3476</v>
      </c>
      <c r="H386">
        <v>2.86734</v>
      </c>
      <c r="I386" s="3">
        <v>4.8999999999999998E-5</v>
      </c>
      <c r="J386">
        <v>2.8663699999999999</v>
      </c>
      <c r="K386" s="3">
        <v>2.1100000000000001E-4</v>
      </c>
      <c r="L386">
        <v>8.01</v>
      </c>
      <c r="M386" s="6">
        <v>2.5</v>
      </c>
      <c r="N386" s="15">
        <v>16</v>
      </c>
    </row>
    <row r="387" spans="1:14" s="2" customFormat="1">
      <c r="A387">
        <v>198006</v>
      </c>
      <c r="B387" t="s">
        <v>72</v>
      </c>
      <c r="C387" t="s">
        <v>73</v>
      </c>
      <c r="D387">
        <v>-11.429</v>
      </c>
      <c r="E387">
        <v>-22.954000000000001</v>
      </c>
      <c r="F387">
        <v>429.49</v>
      </c>
      <c r="G387">
        <v>44.3474</v>
      </c>
      <c r="H387">
        <v>2.86754</v>
      </c>
      <c r="I387" s="3">
        <v>4.3999999999999999E-5</v>
      </c>
      <c r="J387">
        <v>2.86673</v>
      </c>
      <c r="K387" s="3">
        <v>8.5000000000000006E-5</v>
      </c>
      <c r="L387">
        <v>8</v>
      </c>
      <c r="M387" s="2">
        <v>5</v>
      </c>
      <c r="N387" s="15">
        <v>16</v>
      </c>
    </row>
    <row r="388" spans="1:14" s="2" customFormat="1">
      <c r="A388">
        <v>198007</v>
      </c>
      <c r="B388" t="s">
        <v>72</v>
      </c>
      <c r="C388" t="s">
        <v>73</v>
      </c>
      <c r="D388">
        <v>-11.378</v>
      </c>
      <c r="E388">
        <v>-20.440999999999999</v>
      </c>
      <c r="F388">
        <v>429.52199999999999</v>
      </c>
      <c r="G388">
        <v>44.3474</v>
      </c>
      <c r="H388">
        <v>2.8673299999999999</v>
      </c>
      <c r="I388" s="3">
        <v>4.3000000000000002E-5</v>
      </c>
      <c r="J388">
        <v>2.8669799999999999</v>
      </c>
      <c r="K388" s="3">
        <v>5.1999999999999997E-5</v>
      </c>
      <c r="L388">
        <v>8</v>
      </c>
      <c r="M388" s="2">
        <v>7.5</v>
      </c>
      <c r="N388" s="15">
        <v>16</v>
      </c>
    </row>
    <row r="389" spans="1:14" s="2" customFormat="1">
      <c r="A389">
        <v>198008</v>
      </c>
      <c r="B389" t="s">
        <v>72</v>
      </c>
      <c r="C389" t="s">
        <v>73</v>
      </c>
      <c r="D389">
        <v>-11.35</v>
      </c>
      <c r="E389">
        <v>-17.963000000000001</v>
      </c>
      <c r="F389">
        <v>429.548</v>
      </c>
      <c r="G389">
        <v>44.3474</v>
      </c>
      <c r="H389">
        <v>2.8673700000000002</v>
      </c>
      <c r="I389" s="3">
        <v>4.3999999999999999E-5</v>
      </c>
      <c r="J389">
        <v>2.8671199999999999</v>
      </c>
      <c r="K389" s="3">
        <v>3.1999999999999999E-5</v>
      </c>
      <c r="L389">
        <v>8.02</v>
      </c>
      <c r="M389" s="2">
        <v>10</v>
      </c>
      <c r="N389" s="15">
        <v>16</v>
      </c>
    </row>
    <row r="390" spans="1:14" s="2" customFormat="1">
      <c r="A390">
        <v>198009</v>
      </c>
      <c r="B390" t="s">
        <v>72</v>
      </c>
      <c r="C390" t="s">
        <v>73</v>
      </c>
      <c r="D390">
        <v>-11.323</v>
      </c>
      <c r="E390">
        <v>-15.461</v>
      </c>
      <c r="F390">
        <v>429.577</v>
      </c>
      <c r="G390">
        <v>44.3474</v>
      </c>
      <c r="H390">
        <v>2.8676300000000001</v>
      </c>
      <c r="I390" s="3">
        <v>4.5000000000000003E-5</v>
      </c>
      <c r="J390">
        <v>2.8670800000000001</v>
      </c>
      <c r="K390" s="3">
        <v>2.0999999999999999E-5</v>
      </c>
      <c r="L390">
        <v>8.01</v>
      </c>
      <c r="M390" s="2">
        <v>12.5</v>
      </c>
      <c r="N390" s="15">
        <v>16</v>
      </c>
    </row>
    <row r="391" spans="1:14" s="2" customFormat="1">
      <c r="A391">
        <v>198010</v>
      </c>
      <c r="B391" t="s">
        <v>72</v>
      </c>
      <c r="C391" t="s">
        <v>73</v>
      </c>
      <c r="D391">
        <v>-19.498000000000001</v>
      </c>
      <c r="E391">
        <v>-25.715800000000002</v>
      </c>
      <c r="F391">
        <v>429.363</v>
      </c>
      <c r="G391">
        <v>44.3474</v>
      </c>
      <c r="H391">
        <v>2.86721</v>
      </c>
      <c r="I391" s="3">
        <v>4.8999999999999998E-5</v>
      </c>
      <c r="J391">
        <v>2.8664200000000002</v>
      </c>
      <c r="K391" s="3">
        <v>1.7100000000000001E-4</v>
      </c>
      <c r="L391">
        <v>8.01</v>
      </c>
      <c r="M391" s="6">
        <v>2.5</v>
      </c>
      <c r="N391" s="15">
        <v>24</v>
      </c>
    </row>
    <row r="392" spans="1:14" s="2" customFormat="1">
      <c r="A392">
        <v>198011</v>
      </c>
      <c r="B392" t="s">
        <v>72</v>
      </c>
      <c r="C392" t="s">
        <v>73</v>
      </c>
      <c r="D392">
        <v>-19.4451</v>
      </c>
      <c r="E392">
        <v>-20.715</v>
      </c>
      <c r="F392">
        <v>429.41300000000001</v>
      </c>
      <c r="G392">
        <v>44.3474</v>
      </c>
      <c r="H392">
        <v>2.86754</v>
      </c>
      <c r="I392" s="3">
        <v>4.1999999999999998E-5</v>
      </c>
      <c r="J392">
        <v>2.8668300000000002</v>
      </c>
      <c r="K392" s="3">
        <v>4.8999999999999998E-5</v>
      </c>
      <c r="L392">
        <v>8.01</v>
      </c>
      <c r="M392" s="2">
        <v>7.5</v>
      </c>
      <c r="N392" s="15">
        <v>24</v>
      </c>
    </row>
    <row r="393" spans="1:14" s="2" customFormat="1">
      <c r="A393">
        <v>198012</v>
      </c>
      <c r="B393" t="s">
        <v>72</v>
      </c>
      <c r="C393" t="s">
        <v>73</v>
      </c>
      <c r="D393">
        <v>-19.393000000000001</v>
      </c>
      <c r="E393">
        <v>-15.704000000000001</v>
      </c>
      <c r="F393">
        <v>429.47399999999999</v>
      </c>
      <c r="G393">
        <v>44.3474</v>
      </c>
      <c r="H393">
        <v>2.8676200000000001</v>
      </c>
      <c r="I393" s="3">
        <v>4.1E-5</v>
      </c>
      <c r="J393">
        <v>2.8670200000000001</v>
      </c>
      <c r="K393" s="3">
        <v>2.0000000000000002E-5</v>
      </c>
      <c r="L393">
        <v>8</v>
      </c>
      <c r="M393" s="2">
        <v>12.5</v>
      </c>
      <c r="N393" s="15">
        <v>24</v>
      </c>
    </row>
    <row r="394" spans="1:14" s="2" customFormat="1">
      <c r="A394">
        <v>198013</v>
      </c>
      <c r="B394" t="s">
        <v>72</v>
      </c>
      <c r="C394" t="s">
        <v>73</v>
      </c>
      <c r="D394">
        <v>7.5039999999999996</v>
      </c>
      <c r="E394">
        <v>-25.038</v>
      </c>
      <c r="F394">
        <v>429.71199999999999</v>
      </c>
      <c r="G394">
        <v>44.3474</v>
      </c>
      <c r="H394">
        <v>2.8742399999999999</v>
      </c>
      <c r="I394" s="3">
        <v>1.9699999999999999E-4</v>
      </c>
      <c r="J394">
        <v>2.8718400000000002</v>
      </c>
      <c r="K394" s="3">
        <v>4.86E-4</v>
      </c>
      <c r="L394">
        <v>8.01</v>
      </c>
      <c r="M394" s="6">
        <v>2.5</v>
      </c>
      <c r="N394" s="15">
        <v>-3</v>
      </c>
    </row>
    <row r="395" spans="1:14" s="2" customFormat="1">
      <c r="A395">
        <v>198014</v>
      </c>
      <c r="B395" t="s">
        <v>72</v>
      </c>
      <c r="C395" t="s">
        <v>73</v>
      </c>
      <c r="D395">
        <v>7.5330000000000004</v>
      </c>
      <c r="E395">
        <v>-22.522500000000001</v>
      </c>
      <c r="F395">
        <v>429.74099999999999</v>
      </c>
      <c r="G395">
        <v>44.3474</v>
      </c>
      <c r="H395">
        <v>2.87121</v>
      </c>
      <c r="I395" s="3">
        <v>2.5799999999999998E-4</v>
      </c>
      <c r="J395">
        <v>2.8716300000000001</v>
      </c>
      <c r="K395" s="3">
        <v>3.4299999999999999E-4</v>
      </c>
      <c r="L395">
        <v>8.02</v>
      </c>
      <c r="M395" s="2">
        <v>5</v>
      </c>
      <c r="N395" s="15">
        <v>-3</v>
      </c>
    </row>
    <row r="396" spans="1:14" s="2" customFormat="1">
      <c r="A396">
        <v>198015</v>
      </c>
      <c r="B396" t="s">
        <v>72</v>
      </c>
      <c r="C396" t="s">
        <v>73</v>
      </c>
      <c r="D396">
        <v>7.5601099999999999</v>
      </c>
      <c r="E396">
        <v>-20.033000000000001</v>
      </c>
      <c r="F396">
        <v>429.767</v>
      </c>
      <c r="G396">
        <v>44.3474</v>
      </c>
      <c r="H396">
        <v>2.8703400000000001</v>
      </c>
      <c r="I396" s="3">
        <v>1.5799999999999999E-4</v>
      </c>
      <c r="J396">
        <v>2.8675000000000002</v>
      </c>
      <c r="K396" s="3">
        <v>1.18E-4</v>
      </c>
      <c r="L396">
        <v>8.02</v>
      </c>
      <c r="M396" s="2">
        <v>7.5</v>
      </c>
      <c r="N396" s="15">
        <v>-3</v>
      </c>
    </row>
    <row r="397" spans="1:14" s="2" customFormat="1">
      <c r="A397">
        <v>198016</v>
      </c>
      <c r="B397" t="s">
        <v>72</v>
      </c>
      <c r="C397" t="s">
        <v>73</v>
      </c>
      <c r="D397">
        <v>7.585</v>
      </c>
      <c r="E397">
        <v>-17.527000000000001</v>
      </c>
      <c r="F397">
        <v>429.79599999999999</v>
      </c>
      <c r="G397">
        <v>44.3474</v>
      </c>
      <c r="H397">
        <v>2.8666100000000001</v>
      </c>
      <c r="I397" s="3">
        <v>6.4999999999999994E-5</v>
      </c>
      <c r="J397">
        <v>2.8658000000000001</v>
      </c>
      <c r="K397" s="3">
        <v>3.8000000000000002E-5</v>
      </c>
      <c r="L397">
        <v>8.01</v>
      </c>
      <c r="M397" s="2">
        <v>10</v>
      </c>
      <c r="N397" s="15">
        <v>-3</v>
      </c>
    </row>
    <row r="398" spans="1:14" s="2" customFormat="1">
      <c r="A398">
        <v>198017</v>
      </c>
      <c r="B398" t="s">
        <v>72</v>
      </c>
      <c r="C398" t="s">
        <v>73</v>
      </c>
      <c r="D398">
        <v>7.6130000000000004</v>
      </c>
      <c r="E398">
        <v>-15.023</v>
      </c>
      <c r="F398">
        <v>429.82400000000001</v>
      </c>
      <c r="G398">
        <v>44.3474</v>
      </c>
      <c r="H398">
        <v>2.86415</v>
      </c>
      <c r="I398" s="3">
        <v>5.0000000000000002E-5</v>
      </c>
      <c r="J398">
        <v>2.8654799999999998</v>
      </c>
      <c r="K398" s="3">
        <v>2.1999999999999999E-5</v>
      </c>
      <c r="L398">
        <v>8</v>
      </c>
      <c r="M398" s="2">
        <v>12.5</v>
      </c>
      <c r="N398" s="15">
        <v>-3</v>
      </c>
    </row>
    <row r="399" spans="1:14" s="2" customFormat="1">
      <c r="A399">
        <v>198018</v>
      </c>
      <c r="B399" t="s">
        <v>72</v>
      </c>
      <c r="C399" t="s">
        <v>73</v>
      </c>
      <c r="D399">
        <v>10.5314</v>
      </c>
      <c r="E399">
        <v>-25.215599999999998</v>
      </c>
      <c r="F399">
        <v>429.75200000000001</v>
      </c>
      <c r="G399">
        <v>44.3474</v>
      </c>
      <c r="H399">
        <v>2.87229</v>
      </c>
      <c r="I399" s="3">
        <v>1.8200000000000001E-4</v>
      </c>
      <c r="J399">
        <v>2.8713600000000001</v>
      </c>
      <c r="K399" s="3">
        <v>3.2699999999999998E-4</v>
      </c>
      <c r="L399">
        <v>8.01</v>
      </c>
      <c r="M399" s="6">
        <v>2.5</v>
      </c>
      <c r="N399" s="15">
        <v>-6</v>
      </c>
    </row>
    <row r="400" spans="1:14" s="2" customFormat="1">
      <c r="A400">
        <v>198019</v>
      </c>
      <c r="B400" t="s">
        <v>72</v>
      </c>
      <c r="C400" t="s">
        <v>73</v>
      </c>
      <c r="D400">
        <v>10.56</v>
      </c>
      <c r="E400">
        <v>-22.692299999999999</v>
      </c>
      <c r="F400">
        <v>429.75200000000001</v>
      </c>
      <c r="G400">
        <v>44.347200000000001</v>
      </c>
      <c r="H400">
        <v>2.8663500000000002</v>
      </c>
      <c r="I400" s="3">
        <v>9.8999999999999994E-5</v>
      </c>
      <c r="J400">
        <v>2.8665600000000002</v>
      </c>
      <c r="K400" s="3">
        <v>1.12E-4</v>
      </c>
      <c r="L400">
        <v>8</v>
      </c>
      <c r="M400" s="2">
        <v>5</v>
      </c>
      <c r="N400" s="15">
        <v>-6</v>
      </c>
    </row>
    <row r="401" spans="1:14" s="2" customFormat="1">
      <c r="A401">
        <v>198020</v>
      </c>
      <c r="B401" t="s">
        <v>72</v>
      </c>
      <c r="C401" t="s">
        <v>73</v>
      </c>
      <c r="D401">
        <v>10.5609</v>
      </c>
      <c r="E401">
        <v>-20.193000000000001</v>
      </c>
      <c r="F401">
        <v>429.80399999999997</v>
      </c>
      <c r="G401">
        <v>44.347200000000001</v>
      </c>
      <c r="H401">
        <v>2.8658700000000001</v>
      </c>
      <c r="I401" s="3">
        <v>5.8E-5</v>
      </c>
      <c r="J401">
        <v>2.8656899999999998</v>
      </c>
      <c r="K401" s="3">
        <v>5.5000000000000002E-5</v>
      </c>
      <c r="L401">
        <v>8.02</v>
      </c>
      <c r="M401" s="2">
        <v>7.5</v>
      </c>
      <c r="N401" s="15">
        <v>-6</v>
      </c>
    </row>
    <row r="402" spans="1:14" s="2" customFormat="1">
      <c r="A402">
        <v>198021</v>
      </c>
      <c r="B402" t="s">
        <v>72</v>
      </c>
      <c r="C402" t="s">
        <v>73</v>
      </c>
      <c r="D402">
        <v>10.613</v>
      </c>
      <c r="E402">
        <v>-17.667999999999999</v>
      </c>
      <c r="F402">
        <v>429.834</v>
      </c>
      <c r="G402">
        <v>44.347200000000001</v>
      </c>
      <c r="H402">
        <v>2.8650000000000002</v>
      </c>
      <c r="I402" s="3">
        <v>4.6999999999999997E-5</v>
      </c>
      <c r="J402">
        <v>2.8655900000000001</v>
      </c>
      <c r="K402" s="3">
        <v>3.1999999999999999E-5</v>
      </c>
      <c r="L402">
        <v>8.02</v>
      </c>
      <c r="M402" s="2">
        <v>10</v>
      </c>
      <c r="N402" s="15">
        <v>-6</v>
      </c>
    </row>
    <row r="403" spans="1:14" s="2" customFormat="1">
      <c r="A403">
        <v>198022</v>
      </c>
      <c r="B403" t="s">
        <v>72</v>
      </c>
      <c r="C403" t="s">
        <v>73</v>
      </c>
      <c r="D403">
        <v>10.641</v>
      </c>
      <c r="E403">
        <v>-15.163</v>
      </c>
      <c r="F403">
        <v>429.86099999999999</v>
      </c>
      <c r="G403">
        <v>44.347200000000001</v>
      </c>
      <c r="H403">
        <v>2.8646500000000001</v>
      </c>
      <c r="I403" s="3">
        <v>4.5000000000000003E-5</v>
      </c>
      <c r="J403">
        <v>2.86564</v>
      </c>
      <c r="K403" s="3">
        <v>2.1999999999999999E-5</v>
      </c>
      <c r="L403">
        <v>8</v>
      </c>
      <c r="M403" s="2">
        <v>12.5</v>
      </c>
      <c r="N403" s="15">
        <v>-6</v>
      </c>
    </row>
    <row r="404" spans="1:14" s="2" customFormat="1">
      <c r="A404">
        <v>198023</v>
      </c>
      <c r="B404" t="s">
        <v>72</v>
      </c>
      <c r="C404" t="s">
        <v>73</v>
      </c>
      <c r="D404">
        <v>13.5045</v>
      </c>
      <c r="E404">
        <v>-25.457999999999998</v>
      </c>
      <c r="F404">
        <v>429.78500000000003</v>
      </c>
      <c r="G404">
        <v>44.347200000000001</v>
      </c>
      <c r="H404">
        <v>2.86599</v>
      </c>
      <c r="I404" s="3">
        <v>6.4999999999999994E-5</v>
      </c>
      <c r="J404">
        <v>2.8646500000000001</v>
      </c>
      <c r="K404" s="3">
        <v>2.0100000000000001E-4</v>
      </c>
      <c r="L404">
        <v>8.02</v>
      </c>
      <c r="M404" s="6">
        <v>2.5</v>
      </c>
      <c r="N404" s="15">
        <v>-9</v>
      </c>
    </row>
    <row r="405" spans="1:14" s="2" customFormat="1">
      <c r="A405">
        <v>198024</v>
      </c>
      <c r="B405" t="s">
        <v>72</v>
      </c>
      <c r="C405" t="s">
        <v>73</v>
      </c>
      <c r="D405">
        <v>13.535</v>
      </c>
      <c r="E405">
        <v>-22.949000000000002</v>
      </c>
      <c r="F405">
        <v>429.81</v>
      </c>
      <c r="G405">
        <v>44.347200000000001</v>
      </c>
      <c r="H405">
        <v>2.86632</v>
      </c>
      <c r="I405" s="3">
        <v>4.3000000000000002E-5</v>
      </c>
      <c r="J405">
        <v>2.8651800000000001</v>
      </c>
      <c r="K405" s="3">
        <v>8.7999999999999998E-5</v>
      </c>
      <c r="L405">
        <v>8.01</v>
      </c>
      <c r="M405" s="2">
        <v>5</v>
      </c>
      <c r="N405" s="15">
        <v>-9</v>
      </c>
    </row>
    <row r="406" spans="1:14" s="2" customFormat="1">
      <c r="A406">
        <v>198025</v>
      </c>
      <c r="B406" t="s">
        <v>72</v>
      </c>
      <c r="C406" t="s">
        <v>73</v>
      </c>
      <c r="D406">
        <v>13.56</v>
      </c>
      <c r="E406">
        <v>-20.439900000000002</v>
      </c>
      <c r="F406">
        <v>429.84100000000001</v>
      </c>
      <c r="G406">
        <v>44.347200000000001</v>
      </c>
      <c r="H406">
        <v>2.8658199999999998</v>
      </c>
      <c r="I406" s="3">
        <v>4.3000000000000002E-5</v>
      </c>
      <c r="J406">
        <v>2.8653400000000002</v>
      </c>
      <c r="K406" s="3">
        <v>5.1999999999999997E-5</v>
      </c>
      <c r="L406">
        <v>8.01</v>
      </c>
      <c r="M406" s="2">
        <v>7.5</v>
      </c>
      <c r="N406" s="15">
        <v>-9</v>
      </c>
    </row>
    <row r="407" spans="1:14" s="2" customFormat="1">
      <c r="A407">
        <v>198026</v>
      </c>
      <c r="B407" t="s">
        <v>72</v>
      </c>
      <c r="C407" t="s">
        <v>73</v>
      </c>
      <c r="D407">
        <v>13.585000000000001</v>
      </c>
      <c r="E407">
        <v>-17.945</v>
      </c>
      <c r="F407">
        <v>429.86799999999999</v>
      </c>
      <c r="G407">
        <v>44.347200000000001</v>
      </c>
      <c r="H407">
        <v>2.86557</v>
      </c>
      <c r="I407" s="3">
        <v>4.1E-5</v>
      </c>
      <c r="J407">
        <v>2.86605</v>
      </c>
      <c r="K407" s="3">
        <v>3.1999999999999999E-5</v>
      </c>
      <c r="L407">
        <v>8.01</v>
      </c>
      <c r="M407" s="2">
        <v>10</v>
      </c>
      <c r="N407" s="15">
        <v>-9</v>
      </c>
    </row>
    <row r="408" spans="1:14">
      <c r="A408">
        <v>198027</v>
      </c>
      <c r="B408" t="s">
        <v>72</v>
      </c>
      <c r="C408" t="s">
        <v>73</v>
      </c>
      <c r="D408">
        <v>13.614000000000001</v>
      </c>
      <c r="E408">
        <v>-15.448</v>
      </c>
      <c r="F408">
        <v>429.89600000000002</v>
      </c>
      <c r="G408">
        <v>44.347200000000001</v>
      </c>
      <c r="H408">
        <v>2.8664900000000002</v>
      </c>
      <c r="I408" s="3">
        <v>4.3000000000000002E-5</v>
      </c>
      <c r="J408">
        <v>2.86639</v>
      </c>
      <c r="K408" s="3">
        <v>2.1999999999999999E-5</v>
      </c>
      <c r="L408">
        <v>8.01</v>
      </c>
      <c r="M408" s="2">
        <v>12.5</v>
      </c>
      <c r="N408" s="15">
        <v>-9</v>
      </c>
    </row>
    <row r="409" spans="1:14">
      <c r="A409">
        <v>198028</v>
      </c>
      <c r="B409" t="s">
        <v>72</v>
      </c>
      <c r="C409" t="s">
        <v>73</v>
      </c>
      <c r="D409">
        <v>16.533999999999999</v>
      </c>
      <c r="E409">
        <v>-25.545999999999999</v>
      </c>
      <c r="F409">
        <v>429.82400000000001</v>
      </c>
      <c r="G409">
        <v>44.347200000000001</v>
      </c>
      <c r="H409">
        <v>2.86714</v>
      </c>
      <c r="I409" s="3">
        <v>4.1999999999999998E-5</v>
      </c>
      <c r="J409">
        <v>2.8647100000000001</v>
      </c>
      <c r="K409" s="3">
        <v>1.54E-4</v>
      </c>
      <c r="L409">
        <v>8.02</v>
      </c>
      <c r="M409" s="6">
        <v>2.5</v>
      </c>
      <c r="N409" s="16">
        <v>-12</v>
      </c>
    </row>
    <row r="410" spans="1:14">
      <c r="A410">
        <v>198029</v>
      </c>
      <c r="B410" t="s">
        <v>72</v>
      </c>
      <c r="C410" t="s">
        <v>73</v>
      </c>
      <c r="D410">
        <v>16.562999999999999</v>
      </c>
      <c r="E410">
        <v>-23.023</v>
      </c>
      <c r="F410">
        <v>429.84699999999998</v>
      </c>
      <c r="G410">
        <v>44.347200000000001</v>
      </c>
      <c r="H410">
        <v>2.8674499999999998</v>
      </c>
      <c r="I410" s="3">
        <v>4.1999999999999998E-5</v>
      </c>
      <c r="J410">
        <v>2.8653900000000001</v>
      </c>
      <c r="K410" s="3">
        <v>7.8999999999999996E-5</v>
      </c>
      <c r="L410">
        <v>8.01</v>
      </c>
      <c r="M410" s="2">
        <v>5</v>
      </c>
      <c r="N410" s="16">
        <v>-12</v>
      </c>
    </row>
    <row r="411" spans="1:14">
      <c r="A411">
        <v>198030</v>
      </c>
      <c r="B411" t="s">
        <v>72</v>
      </c>
      <c r="C411" t="s">
        <v>73</v>
      </c>
      <c r="D411">
        <v>16.562999999999999</v>
      </c>
      <c r="E411">
        <v>-20.530999999999999</v>
      </c>
      <c r="F411">
        <v>429.88</v>
      </c>
      <c r="G411">
        <v>44.347200000000001</v>
      </c>
      <c r="H411">
        <v>2.8668100000000001</v>
      </c>
      <c r="I411" s="3">
        <v>4.1E-5</v>
      </c>
      <c r="J411">
        <v>2.8663799999999999</v>
      </c>
      <c r="K411" s="3">
        <v>5.0000000000000002E-5</v>
      </c>
      <c r="L411">
        <v>8.01</v>
      </c>
      <c r="M411" s="2">
        <v>7.5</v>
      </c>
      <c r="N411" s="16">
        <v>-12</v>
      </c>
    </row>
    <row r="412" spans="1:14">
      <c r="A412">
        <v>198031</v>
      </c>
      <c r="B412" t="s">
        <v>72</v>
      </c>
      <c r="C412" t="s">
        <v>73</v>
      </c>
      <c r="D412">
        <v>16.614999999999998</v>
      </c>
      <c r="E412">
        <v>-18.0351</v>
      </c>
      <c r="F412">
        <v>429.90499999999997</v>
      </c>
      <c r="G412">
        <v>44.347200000000001</v>
      </c>
      <c r="H412">
        <v>2.86687</v>
      </c>
      <c r="I412" s="3">
        <v>4.1E-5</v>
      </c>
      <c r="J412">
        <v>2.8669699999999998</v>
      </c>
      <c r="K412" s="3">
        <v>3.1000000000000001E-5</v>
      </c>
      <c r="L412">
        <v>8.01</v>
      </c>
      <c r="M412" s="2">
        <v>10</v>
      </c>
      <c r="N412" s="16">
        <v>-12</v>
      </c>
    </row>
    <row r="413" spans="1:14">
      <c r="A413">
        <v>198032</v>
      </c>
      <c r="B413" t="s">
        <v>72</v>
      </c>
      <c r="C413" t="s">
        <v>73</v>
      </c>
      <c r="D413">
        <v>16.641999999999999</v>
      </c>
      <c r="E413">
        <v>-15.532999999999999</v>
      </c>
      <c r="F413">
        <v>429.935</v>
      </c>
      <c r="G413">
        <v>44.347200000000001</v>
      </c>
      <c r="H413">
        <v>2.8675600000000001</v>
      </c>
      <c r="I413" s="3">
        <v>4.3999999999999999E-5</v>
      </c>
      <c r="J413">
        <v>2.867</v>
      </c>
      <c r="K413" s="3">
        <v>2.0999999999999999E-5</v>
      </c>
      <c r="L413">
        <v>8.01</v>
      </c>
      <c r="M413" s="2">
        <v>12.5</v>
      </c>
      <c r="N413" s="16">
        <v>-12</v>
      </c>
    </row>
    <row r="414" spans="1:14">
      <c r="A414">
        <v>198033</v>
      </c>
      <c r="B414" t="s">
        <v>72</v>
      </c>
      <c r="C414" t="s">
        <v>73</v>
      </c>
      <c r="D414">
        <v>20.532</v>
      </c>
      <c r="E414">
        <v>-25.731999999999999</v>
      </c>
      <c r="F414">
        <v>429.87400000000002</v>
      </c>
      <c r="G414">
        <v>44.347200000000001</v>
      </c>
      <c r="H414">
        <v>2.8678400000000002</v>
      </c>
      <c r="I414" s="3">
        <v>4.3000000000000002E-5</v>
      </c>
      <c r="J414">
        <v>2.86619</v>
      </c>
      <c r="K414" s="3">
        <v>1.5799999999999999E-4</v>
      </c>
      <c r="L414">
        <v>8.01</v>
      </c>
      <c r="M414" s="6">
        <v>2.5</v>
      </c>
      <c r="N414" s="16">
        <v>-16</v>
      </c>
    </row>
    <row r="415" spans="1:14">
      <c r="A415">
        <v>198034</v>
      </c>
      <c r="B415" t="s">
        <v>72</v>
      </c>
      <c r="C415" t="s">
        <v>73</v>
      </c>
      <c r="D415">
        <v>20.562999999999999</v>
      </c>
      <c r="E415">
        <v>-23.239000000000001</v>
      </c>
      <c r="F415">
        <v>429.87400000000002</v>
      </c>
      <c r="G415">
        <v>44.347200000000001</v>
      </c>
      <c r="H415">
        <v>2.8677299999999999</v>
      </c>
      <c r="I415" s="3">
        <v>4.1E-5</v>
      </c>
      <c r="J415">
        <v>2.8671600000000002</v>
      </c>
      <c r="K415" s="3">
        <v>7.7999999999999999E-5</v>
      </c>
      <c r="L415">
        <v>8.02</v>
      </c>
      <c r="M415" s="2">
        <v>5</v>
      </c>
      <c r="N415" s="16">
        <v>-16</v>
      </c>
    </row>
    <row r="416" spans="1:14">
      <c r="A416">
        <v>198035</v>
      </c>
      <c r="B416" t="s">
        <v>72</v>
      </c>
      <c r="C416" t="s">
        <v>73</v>
      </c>
      <c r="D416">
        <v>20.588999999999999</v>
      </c>
      <c r="E416">
        <v>-20.757000000000001</v>
      </c>
      <c r="F416">
        <v>429.92399999999998</v>
      </c>
      <c r="G416">
        <v>44.347200000000001</v>
      </c>
      <c r="H416">
        <v>2.86748</v>
      </c>
      <c r="I416" s="3">
        <v>4.1999999999999998E-5</v>
      </c>
      <c r="J416">
        <v>2.8672499999999999</v>
      </c>
      <c r="K416" s="3">
        <v>5.0000000000000002E-5</v>
      </c>
      <c r="L416">
        <v>8.02</v>
      </c>
      <c r="M416" s="2">
        <v>7.5</v>
      </c>
      <c r="N416" s="16">
        <v>-16</v>
      </c>
    </row>
    <row r="417" spans="1:14">
      <c r="A417">
        <v>198036</v>
      </c>
      <c r="B417" t="s">
        <v>72</v>
      </c>
      <c r="C417" t="s">
        <v>73</v>
      </c>
      <c r="D417">
        <v>20.614999999999998</v>
      </c>
      <c r="E417">
        <v>-18.266999999999999</v>
      </c>
      <c r="F417">
        <v>429.95699999999999</v>
      </c>
      <c r="G417">
        <v>44.347200000000001</v>
      </c>
      <c r="H417">
        <v>2.8675000000000002</v>
      </c>
      <c r="I417" s="3">
        <v>4.1999999999999998E-5</v>
      </c>
      <c r="J417">
        <v>2.8672599999999999</v>
      </c>
      <c r="K417" s="3">
        <v>3.1000000000000001E-5</v>
      </c>
      <c r="L417">
        <v>8.02</v>
      </c>
      <c r="M417" s="2">
        <v>10</v>
      </c>
      <c r="N417" s="16">
        <v>-16</v>
      </c>
    </row>
    <row r="418" spans="1:14">
      <c r="A418">
        <v>198037</v>
      </c>
      <c r="B418" t="s">
        <v>72</v>
      </c>
      <c r="C418" t="s">
        <v>73</v>
      </c>
      <c r="D418">
        <v>20.643000000000001</v>
      </c>
      <c r="E418">
        <v>-15.778</v>
      </c>
      <c r="F418">
        <v>429.98099999999999</v>
      </c>
      <c r="G418">
        <v>44.347200000000001</v>
      </c>
      <c r="H418">
        <v>2.8677199999999998</v>
      </c>
      <c r="I418" s="3">
        <v>4.3999999999999999E-5</v>
      </c>
      <c r="J418">
        <v>2.8671600000000002</v>
      </c>
      <c r="K418" s="3">
        <v>2.0999999999999999E-5</v>
      </c>
      <c r="L418">
        <v>8.01</v>
      </c>
      <c r="M418" s="2">
        <v>12.5</v>
      </c>
      <c r="N418" s="16">
        <v>-16</v>
      </c>
    </row>
    <row r="419" spans="1:14">
      <c r="A419">
        <v>198038</v>
      </c>
      <c r="B419" t="s">
        <v>72</v>
      </c>
      <c r="C419" t="s">
        <v>73</v>
      </c>
      <c r="D419">
        <v>28.510899999999999</v>
      </c>
      <c r="E419">
        <v>-26.236999999999998</v>
      </c>
      <c r="F419">
        <v>429.98399999999998</v>
      </c>
      <c r="G419">
        <v>44.347200000000001</v>
      </c>
      <c r="H419">
        <v>2.86754</v>
      </c>
      <c r="I419" s="3">
        <v>4.3999999999999999E-5</v>
      </c>
      <c r="J419">
        <v>2.86686</v>
      </c>
      <c r="K419" s="3">
        <v>1.7799999999999999E-4</v>
      </c>
      <c r="L419">
        <v>8.02</v>
      </c>
      <c r="M419" s="6">
        <v>2.5</v>
      </c>
      <c r="N419" s="16">
        <v>-24</v>
      </c>
    </row>
    <row r="420" spans="1:14">
      <c r="A420">
        <v>198039</v>
      </c>
      <c r="B420" t="s">
        <v>72</v>
      </c>
      <c r="C420" t="s">
        <v>73</v>
      </c>
      <c r="D420">
        <v>28.57</v>
      </c>
      <c r="E420">
        <v>-21.228999999999999</v>
      </c>
      <c r="F420">
        <v>430.02300000000002</v>
      </c>
      <c r="G420">
        <v>44.347200000000001</v>
      </c>
      <c r="H420">
        <v>2.8679399999999999</v>
      </c>
      <c r="I420" s="3">
        <v>4.1999999999999998E-5</v>
      </c>
      <c r="J420">
        <v>2.8670399999999998</v>
      </c>
      <c r="K420" s="3">
        <v>4.8999999999999998E-5</v>
      </c>
      <c r="L420">
        <v>8.02</v>
      </c>
      <c r="M420" s="2">
        <v>7.5</v>
      </c>
      <c r="N420" s="16">
        <v>-24</v>
      </c>
    </row>
    <row r="421" spans="1:14">
      <c r="A421">
        <v>198040</v>
      </c>
      <c r="B421" t="s">
        <v>72</v>
      </c>
      <c r="C421" t="s">
        <v>73</v>
      </c>
      <c r="D421">
        <v>28.623000000000001</v>
      </c>
      <c r="E421">
        <v>-16.218</v>
      </c>
      <c r="F421">
        <v>430.08100000000002</v>
      </c>
      <c r="G421">
        <v>44.347200000000001</v>
      </c>
      <c r="H421">
        <v>2.86775</v>
      </c>
      <c r="I421" s="3">
        <v>4.3999999999999999E-5</v>
      </c>
      <c r="J421">
        <v>2.8672200000000001</v>
      </c>
      <c r="K421" s="3">
        <v>2.0999999999999999E-5</v>
      </c>
      <c r="L421">
        <v>8.02</v>
      </c>
      <c r="M421" s="2">
        <v>12.5</v>
      </c>
      <c r="N421" s="16">
        <v>-24</v>
      </c>
    </row>
    <row r="422" spans="1:14">
      <c r="A422" s="6">
        <v>198041</v>
      </c>
      <c r="B422" s="6" t="s">
        <v>75</v>
      </c>
      <c r="C422" s="6" t="s">
        <v>76</v>
      </c>
      <c r="D422" s="6">
        <v>9.5030000000000001</v>
      </c>
      <c r="E422" s="6">
        <v>-23.648199999999999</v>
      </c>
      <c r="F422" s="6">
        <v>355.137</v>
      </c>
      <c r="G422" s="6">
        <v>44.429499999999997</v>
      </c>
      <c r="H422" s="6">
        <v>2.8691599999999999</v>
      </c>
      <c r="I422" s="7">
        <v>2.5599999999999999E-4</v>
      </c>
      <c r="J422" s="7" t="s">
        <v>74</v>
      </c>
      <c r="K422" s="7" t="s">
        <v>74</v>
      </c>
      <c r="L422" s="6">
        <v>18.010000000000002</v>
      </c>
      <c r="M422" s="6">
        <v>2.5</v>
      </c>
      <c r="N422" s="17">
        <v>0</v>
      </c>
    </row>
    <row r="423" spans="1:14">
      <c r="A423">
        <v>198042</v>
      </c>
      <c r="B423" s="2" t="s">
        <v>75</v>
      </c>
      <c r="C423" t="s">
        <v>76</v>
      </c>
      <c r="D423">
        <v>9.5020000000000007</v>
      </c>
      <c r="E423">
        <v>-21.126999999999999</v>
      </c>
      <c r="F423">
        <v>355.209</v>
      </c>
      <c r="G423">
        <v>44.429600000000001</v>
      </c>
      <c r="H423">
        <v>2.8685399999999999</v>
      </c>
      <c r="I423" s="3">
        <v>3.2899999999999997E-4</v>
      </c>
      <c r="J423">
        <v>2.871</v>
      </c>
      <c r="K423" s="3">
        <v>5.3600000000000002E-4</v>
      </c>
      <c r="L423">
        <v>18.010000000000002</v>
      </c>
      <c r="M423" s="2">
        <v>5</v>
      </c>
      <c r="N423" s="15">
        <v>0</v>
      </c>
    </row>
    <row r="424" spans="1:14">
      <c r="A424">
        <v>198043</v>
      </c>
      <c r="B424" s="2" t="s">
        <v>75</v>
      </c>
      <c r="C424" t="s">
        <v>76</v>
      </c>
      <c r="D424">
        <v>9.5429999999999993</v>
      </c>
      <c r="E424">
        <v>-18.62</v>
      </c>
      <c r="F424">
        <v>355.286</v>
      </c>
      <c r="G424">
        <v>44.429699999999997</v>
      </c>
      <c r="H424">
        <v>2.8688699999999998</v>
      </c>
      <c r="I424" s="3">
        <v>1.93E-4</v>
      </c>
      <c r="J424">
        <v>2.8692000000000002</v>
      </c>
      <c r="K424" s="3">
        <v>2.0000000000000001E-4</v>
      </c>
      <c r="L424">
        <v>18.010000000000002</v>
      </c>
      <c r="M424" s="2">
        <v>7.5</v>
      </c>
      <c r="N424" s="15">
        <v>0</v>
      </c>
    </row>
    <row r="425" spans="1:14">
      <c r="A425">
        <v>198044</v>
      </c>
      <c r="B425" s="2" t="s">
        <v>75</v>
      </c>
      <c r="C425" t="s">
        <v>76</v>
      </c>
      <c r="D425">
        <v>9.5690000000000008</v>
      </c>
      <c r="E425">
        <v>-16.105</v>
      </c>
      <c r="F425">
        <v>355.36200000000002</v>
      </c>
      <c r="G425">
        <v>44.429699999999997</v>
      </c>
      <c r="H425">
        <v>2.87209</v>
      </c>
      <c r="I425" s="3">
        <v>1.01E-4</v>
      </c>
      <c r="J425">
        <v>2.8654799999999998</v>
      </c>
      <c r="K425" s="3">
        <v>5.5000000000000002E-5</v>
      </c>
      <c r="L425">
        <v>18.010000000000002</v>
      </c>
      <c r="M425" s="2">
        <v>10</v>
      </c>
      <c r="N425" s="15">
        <v>0</v>
      </c>
    </row>
    <row r="426" spans="1:14">
      <c r="A426">
        <v>198045</v>
      </c>
      <c r="B426" s="2" t="s">
        <v>75</v>
      </c>
      <c r="C426" t="s">
        <v>76</v>
      </c>
      <c r="D426">
        <v>9.5939999999999994</v>
      </c>
      <c r="E426">
        <v>-13.598000000000001</v>
      </c>
      <c r="F426">
        <v>355.43700000000001</v>
      </c>
      <c r="G426">
        <v>44.429699999999997</v>
      </c>
      <c r="H426">
        <v>2.87412</v>
      </c>
      <c r="I426" s="3">
        <v>8.1000000000000004E-5</v>
      </c>
      <c r="J426">
        <v>2.8654500000000001</v>
      </c>
      <c r="K426" s="3">
        <v>3.0000000000000001E-5</v>
      </c>
      <c r="L426">
        <v>18</v>
      </c>
      <c r="M426" s="2">
        <v>12.5</v>
      </c>
      <c r="N426" s="15">
        <v>0</v>
      </c>
    </row>
    <row r="427" spans="1:14">
      <c r="A427">
        <v>198046</v>
      </c>
      <c r="B427" s="2" t="s">
        <v>75</v>
      </c>
      <c r="C427" t="s">
        <v>76</v>
      </c>
      <c r="D427">
        <v>9.4943799999999996</v>
      </c>
      <c r="E427">
        <v>-23.7789</v>
      </c>
      <c r="F427">
        <v>358.12599999999998</v>
      </c>
      <c r="G427">
        <v>44.429699999999997</v>
      </c>
      <c r="H427">
        <v>2.8696000000000002</v>
      </c>
      <c r="I427" s="3">
        <v>2.5300000000000002E-4</v>
      </c>
      <c r="J427">
        <v>2.95628</v>
      </c>
      <c r="K427" s="3">
        <v>1.9701E-2</v>
      </c>
      <c r="L427">
        <v>18.010000000000002</v>
      </c>
      <c r="M427" s="6">
        <v>2.5</v>
      </c>
      <c r="N427" s="15">
        <v>3</v>
      </c>
    </row>
    <row r="428" spans="1:14">
      <c r="A428">
        <v>198047</v>
      </c>
      <c r="B428" s="2" t="s">
        <v>75</v>
      </c>
      <c r="C428" t="s">
        <v>76</v>
      </c>
      <c r="D428">
        <v>9.5259999999999998</v>
      </c>
      <c r="E428">
        <v>-21.2605</v>
      </c>
      <c r="F428">
        <v>358.178</v>
      </c>
      <c r="G428">
        <v>44.429699999999997</v>
      </c>
      <c r="H428">
        <v>2.8699499999999998</v>
      </c>
      <c r="I428" s="3">
        <v>2.7500000000000002E-4</v>
      </c>
      <c r="J428">
        <v>2.8711799999999998</v>
      </c>
      <c r="K428" s="3">
        <v>4.8700000000000002E-4</v>
      </c>
      <c r="L428">
        <v>18.02</v>
      </c>
      <c r="M428" s="2">
        <v>5</v>
      </c>
      <c r="N428" s="15">
        <v>3</v>
      </c>
    </row>
    <row r="429" spans="1:14">
      <c r="A429">
        <v>198048</v>
      </c>
      <c r="B429" s="2" t="s">
        <v>75</v>
      </c>
      <c r="C429" t="s">
        <v>76</v>
      </c>
      <c r="D429">
        <v>9.5259999999999998</v>
      </c>
      <c r="E429">
        <v>-18.745999999999999</v>
      </c>
      <c r="F429">
        <v>358.24099999999999</v>
      </c>
      <c r="G429">
        <v>44.429699999999997</v>
      </c>
      <c r="H429">
        <v>2.8725399999999999</v>
      </c>
      <c r="I429" s="3">
        <v>1.2899999999999999E-4</v>
      </c>
      <c r="J429">
        <v>2.8662399999999999</v>
      </c>
      <c r="K429" s="3">
        <v>1.22E-4</v>
      </c>
      <c r="L429">
        <v>18.010000000000002</v>
      </c>
      <c r="M429" s="2">
        <v>7.5</v>
      </c>
      <c r="N429" s="15">
        <v>3</v>
      </c>
    </row>
    <row r="430" spans="1:14">
      <c r="A430">
        <v>198049</v>
      </c>
      <c r="B430" s="2" t="s">
        <v>75</v>
      </c>
      <c r="C430" t="s">
        <v>76</v>
      </c>
      <c r="D430">
        <v>9.5679999999999996</v>
      </c>
      <c r="E430">
        <v>-16.236999999999998</v>
      </c>
      <c r="F430">
        <v>358.298</v>
      </c>
      <c r="G430">
        <v>44.429699999999997</v>
      </c>
      <c r="H430">
        <v>2.87358</v>
      </c>
      <c r="I430" s="3">
        <v>7.7999999999999999E-5</v>
      </c>
      <c r="J430">
        <v>2.86565</v>
      </c>
      <c r="K430" s="3">
        <v>4.8000000000000001E-5</v>
      </c>
      <c r="L430">
        <v>18.010000000000002</v>
      </c>
      <c r="M430" s="2">
        <v>10</v>
      </c>
      <c r="N430" s="15">
        <v>3</v>
      </c>
    </row>
    <row r="431" spans="1:14">
      <c r="A431">
        <v>198050</v>
      </c>
      <c r="B431" s="2" t="s">
        <v>75</v>
      </c>
      <c r="C431" t="s">
        <v>76</v>
      </c>
      <c r="D431">
        <v>9.5939999999999994</v>
      </c>
      <c r="E431">
        <v>-13.718999999999999</v>
      </c>
      <c r="F431">
        <v>358.36200000000002</v>
      </c>
      <c r="G431">
        <v>44.429699999999997</v>
      </c>
      <c r="H431">
        <v>2.8742000000000001</v>
      </c>
      <c r="I431" s="3">
        <v>8.0000000000000007E-5</v>
      </c>
      <c r="J431">
        <v>2.8651800000000001</v>
      </c>
      <c r="K431" s="3">
        <v>3.1000000000000001E-5</v>
      </c>
      <c r="L431">
        <v>18</v>
      </c>
      <c r="M431" s="2">
        <v>12.5</v>
      </c>
      <c r="N431" s="15">
        <v>3</v>
      </c>
    </row>
    <row r="432" spans="1:14">
      <c r="A432">
        <v>198051</v>
      </c>
      <c r="B432" s="2" t="s">
        <v>75</v>
      </c>
      <c r="C432" t="s">
        <v>76</v>
      </c>
      <c r="D432">
        <v>9.4930000000000003</v>
      </c>
      <c r="E432">
        <v>-23.913900000000002</v>
      </c>
      <c r="F432">
        <v>361.161</v>
      </c>
      <c r="G432">
        <v>44.429699999999997</v>
      </c>
      <c r="H432">
        <v>2.8699300000000001</v>
      </c>
      <c r="I432" s="3">
        <v>2.0900000000000001E-4</v>
      </c>
      <c r="J432">
        <v>2.87052</v>
      </c>
      <c r="K432" s="3">
        <v>9.1799999999999998E-4</v>
      </c>
      <c r="L432">
        <v>18</v>
      </c>
      <c r="M432" s="6">
        <v>2.5</v>
      </c>
      <c r="N432" s="15">
        <v>6</v>
      </c>
    </row>
    <row r="433" spans="1:14">
      <c r="A433">
        <v>198052</v>
      </c>
      <c r="B433" s="2" t="s">
        <v>75</v>
      </c>
      <c r="C433" t="s">
        <v>76</v>
      </c>
      <c r="D433">
        <v>9.4930000000000003</v>
      </c>
      <c r="E433">
        <v>-21.400099999999998</v>
      </c>
      <c r="F433">
        <v>361.22199999999998</v>
      </c>
      <c r="G433">
        <v>44.429699999999997</v>
      </c>
      <c r="H433">
        <v>2.8729300000000002</v>
      </c>
      <c r="I433" s="3">
        <v>9.5000000000000005E-5</v>
      </c>
      <c r="J433">
        <v>2.8661300000000001</v>
      </c>
      <c r="K433" s="3">
        <v>1.5699999999999999E-4</v>
      </c>
      <c r="L433">
        <v>18.010000000000002</v>
      </c>
      <c r="M433" s="2">
        <v>5</v>
      </c>
      <c r="N433" s="15">
        <v>6</v>
      </c>
    </row>
    <row r="434" spans="1:14">
      <c r="A434">
        <v>198053</v>
      </c>
      <c r="B434" s="2" t="s">
        <v>75</v>
      </c>
      <c r="C434" t="s">
        <v>76</v>
      </c>
      <c r="D434">
        <v>9.5419999999999998</v>
      </c>
      <c r="E434">
        <v>-18.885000000000002</v>
      </c>
      <c r="F434">
        <v>361.28399999999999</v>
      </c>
      <c r="G434">
        <v>44.429699999999997</v>
      </c>
      <c r="H434">
        <v>2.8745099999999999</v>
      </c>
      <c r="I434" s="3">
        <v>7.3999999999999996E-5</v>
      </c>
      <c r="J434">
        <v>2.8651900000000001</v>
      </c>
      <c r="K434" s="3">
        <v>7.6000000000000004E-5</v>
      </c>
      <c r="L434">
        <v>18.010000000000002</v>
      </c>
      <c r="M434" s="2">
        <v>7.5</v>
      </c>
      <c r="N434" s="15">
        <v>6</v>
      </c>
    </row>
    <row r="435" spans="1:14">
      <c r="A435">
        <v>198054</v>
      </c>
      <c r="B435" s="2" t="s">
        <v>75</v>
      </c>
      <c r="C435" t="s">
        <v>76</v>
      </c>
      <c r="D435">
        <v>9.5679999999999996</v>
      </c>
      <c r="E435">
        <v>-16.379000000000001</v>
      </c>
      <c r="F435">
        <v>361.34500000000003</v>
      </c>
      <c r="G435">
        <v>44.429699999999997</v>
      </c>
      <c r="H435">
        <v>2.8732500000000001</v>
      </c>
      <c r="I435" s="3">
        <v>7.4999999999999993E-5</v>
      </c>
      <c r="J435">
        <v>2.8656899999999998</v>
      </c>
      <c r="K435" s="3">
        <v>4.6E-5</v>
      </c>
      <c r="L435">
        <v>18</v>
      </c>
      <c r="M435" s="2">
        <v>10</v>
      </c>
      <c r="N435" s="15">
        <v>6</v>
      </c>
    </row>
    <row r="436" spans="1:14">
      <c r="A436">
        <v>198055</v>
      </c>
      <c r="B436" s="2" t="s">
        <v>75</v>
      </c>
      <c r="C436" t="s">
        <v>76</v>
      </c>
      <c r="D436">
        <v>9.5939999999999994</v>
      </c>
      <c r="E436">
        <v>-13.8561</v>
      </c>
      <c r="F436">
        <v>361.40600000000001</v>
      </c>
      <c r="G436">
        <v>44.429699999999997</v>
      </c>
      <c r="H436">
        <v>2.87155</v>
      </c>
      <c r="I436" s="3">
        <v>8.0000000000000007E-5</v>
      </c>
      <c r="J436">
        <v>2.86592</v>
      </c>
      <c r="K436" s="3">
        <v>2.9E-5</v>
      </c>
      <c r="L436">
        <v>18</v>
      </c>
      <c r="M436" s="2">
        <v>12.5</v>
      </c>
      <c r="N436" s="15">
        <v>6</v>
      </c>
    </row>
    <row r="437" spans="1:14">
      <c r="A437">
        <v>198056</v>
      </c>
      <c r="B437" s="2" t="s">
        <v>75</v>
      </c>
      <c r="C437" t="s">
        <v>76</v>
      </c>
      <c r="D437">
        <v>9.4909999999999997</v>
      </c>
      <c r="E437">
        <v>-24.172799999999999</v>
      </c>
      <c r="F437">
        <v>364.14100000000002</v>
      </c>
      <c r="G437">
        <v>44.429699999999997</v>
      </c>
      <c r="H437">
        <v>2.87276</v>
      </c>
      <c r="I437" s="3">
        <v>1.13E-4</v>
      </c>
      <c r="J437">
        <v>2.8661799999999999</v>
      </c>
      <c r="K437" s="3">
        <v>6.1499999999999999E-4</v>
      </c>
      <c r="L437">
        <v>18.02</v>
      </c>
      <c r="M437" s="6">
        <v>2.5</v>
      </c>
      <c r="N437" s="15">
        <v>9</v>
      </c>
    </row>
    <row r="438" spans="1:14">
      <c r="A438">
        <v>198057</v>
      </c>
      <c r="B438" s="2" t="s">
        <v>75</v>
      </c>
      <c r="C438" t="s">
        <v>76</v>
      </c>
      <c r="D438">
        <v>9.5169300000000003</v>
      </c>
      <c r="E438">
        <v>-21.666</v>
      </c>
      <c r="F438">
        <v>364.20499999999998</v>
      </c>
      <c r="G438">
        <v>44.429699999999997</v>
      </c>
      <c r="H438">
        <v>2.87439</v>
      </c>
      <c r="I438" s="3">
        <v>7.7999999999999999E-5</v>
      </c>
      <c r="J438">
        <v>2.8648400000000001</v>
      </c>
      <c r="K438" s="3">
        <v>1.3899999999999999E-4</v>
      </c>
      <c r="L438">
        <v>18.02</v>
      </c>
      <c r="M438" s="2">
        <v>5</v>
      </c>
      <c r="N438" s="15">
        <v>9</v>
      </c>
    </row>
    <row r="439" spans="1:14">
      <c r="A439">
        <v>198058</v>
      </c>
      <c r="B439" s="2" t="s">
        <v>75</v>
      </c>
      <c r="C439" t="s">
        <v>76</v>
      </c>
      <c r="D439">
        <v>9.5169999999999995</v>
      </c>
      <c r="E439">
        <v>-19.167000000000002</v>
      </c>
      <c r="F439">
        <v>364.26299999999998</v>
      </c>
      <c r="G439">
        <v>44.429699999999997</v>
      </c>
      <c r="H439">
        <v>2.8713500000000001</v>
      </c>
      <c r="I439" s="3">
        <v>7.6000000000000004E-5</v>
      </c>
      <c r="J439">
        <v>2.8656000000000001</v>
      </c>
      <c r="K439" s="3">
        <v>7.7000000000000001E-5</v>
      </c>
      <c r="L439">
        <v>18.02</v>
      </c>
      <c r="M439" s="2">
        <v>7.5</v>
      </c>
      <c r="N439" s="15">
        <v>9</v>
      </c>
    </row>
    <row r="440" spans="1:14">
      <c r="A440">
        <v>198059</v>
      </c>
      <c r="B440" s="2" t="s">
        <v>75</v>
      </c>
      <c r="C440" t="s">
        <v>76</v>
      </c>
      <c r="D440">
        <v>9.5660000000000007</v>
      </c>
      <c r="E440">
        <v>-16.675999999999998</v>
      </c>
      <c r="F440">
        <v>364.32499999999999</v>
      </c>
      <c r="G440">
        <v>44.429699999999997</v>
      </c>
      <c r="H440">
        <v>2.8691300000000002</v>
      </c>
      <c r="I440" s="3">
        <v>6.8999999999999997E-5</v>
      </c>
      <c r="J440">
        <v>2.8666</v>
      </c>
      <c r="K440" s="3">
        <v>4.6999999999999997E-5</v>
      </c>
      <c r="L440">
        <v>18.02</v>
      </c>
      <c r="M440" s="2">
        <v>10</v>
      </c>
      <c r="N440" s="15">
        <v>9</v>
      </c>
    </row>
    <row r="441" spans="1:14">
      <c r="A441">
        <v>198060</v>
      </c>
      <c r="B441" s="2" t="s">
        <v>75</v>
      </c>
      <c r="C441" t="s">
        <v>76</v>
      </c>
      <c r="D441">
        <v>9.5669699999999995</v>
      </c>
      <c r="E441">
        <v>-14.172000000000001</v>
      </c>
      <c r="F441">
        <v>364.38299999999998</v>
      </c>
      <c r="G441">
        <v>44.429699999999997</v>
      </c>
      <c r="H441">
        <v>2.86795</v>
      </c>
      <c r="I441" s="3">
        <v>7.2999999999999999E-5</v>
      </c>
      <c r="J441">
        <v>2.8668100000000001</v>
      </c>
      <c r="K441" s="3">
        <v>2.8E-5</v>
      </c>
      <c r="L441">
        <v>18.010000000000002</v>
      </c>
      <c r="M441" s="2">
        <v>12.5</v>
      </c>
      <c r="N441" s="15">
        <v>9</v>
      </c>
    </row>
    <row r="442" spans="1:14">
      <c r="A442">
        <v>198061</v>
      </c>
      <c r="B442" s="2" t="s">
        <v>75</v>
      </c>
      <c r="C442" t="s">
        <v>76</v>
      </c>
      <c r="D442">
        <v>9.4890000000000008</v>
      </c>
      <c r="E442">
        <v>-24.407800000000002</v>
      </c>
      <c r="F442">
        <v>367.07499999999999</v>
      </c>
      <c r="G442">
        <v>44.429699999999997</v>
      </c>
      <c r="H442">
        <v>2.8715099999999998</v>
      </c>
      <c r="I442" s="3">
        <v>8.7000000000000001E-5</v>
      </c>
      <c r="J442">
        <v>2.8649</v>
      </c>
      <c r="K442" s="3">
        <v>2.5799999999999998E-4</v>
      </c>
      <c r="L442">
        <v>18.010000000000002</v>
      </c>
      <c r="M442" s="6">
        <v>2.5</v>
      </c>
      <c r="N442" s="15">
        <v>12</v>
      </c>
    </row>
    <row r="443" spans="1:14">
      <c r="A443">
        <v>198062</v>
      </c>
      <c r="B443" s="2" t="s">
        <v>75</v>
      </c>
      <c r="C443" t="s">
        <v>76</v>
      </c>
      <c r="D443">
        <v>9.5210000000000008</v>
      </c>
      <c r="E443">
        <v>-21.889099999999999</v>
      </c>
      <c r="F443">
        <v>367.13299999999998</v>
      </c>
      <c r="G443">
        <v>44.429699999999997</v>
      </c>
      <c r="H443">
        <v>2.8694700000000002</v>
      </c>
      <c r="I443" s="3">
        <v>7.2999999999999999E-5</v>
      </c>
      <c r="J443">
        <v>2.8649499999999999</v>
      </c>
      <c r="K443" s="3">
        <v>1.35E-4</v>
      </c>
      <c r="L443">
        <v>18.010000000000002</v>
      </c>
      <c r="M443" s="2">
        <v>5</v>
      </c>
      <c r="N443" s="15">
        <v>12</v>
      </c>
    </row>
    <row r="444" spans="1:14">
      <c r="A444">
        <v>198063</v>
      </c>
      <c r="B444" s="2" t="s">
        <v>75</v>
      </c>
      <c r="C444" t="s">
        <v>76</v>
      </c>
      <c r="D444">
        <v>9.5210000000000008</v>
      </c>
      <c r="E444">
        <v>-19.382999999999999</v>
      </c>
      <c r="F444">
        <v>367.19600000000003</v>
      </c>
      <c r="G444">
        <v>44.429699999999997</v>
      </c>
      <c r="H444">
        <v>2.8681000000000001</v>
      </c>
      <c r="I444" s="3">
        <v>6.2000000000000003E-5</v>
      </c>
      <c r="J444">
        <v>2.8664399999999999</v>
      </c>
      <c r="K444" s="3">
        <v>7.6000000000000004E-5</v>
      </c>
      <c r="L444">
        <v>18.02</v>
      </c>
      <c r="M444" s="2">
        <v>7.5</v>
      </c>
      <c r="N444" s="15">
        <v>12</v>
      </c>
    </row>
    <row r="445" spans="1:14">
      <c r="A445">
        <v>198064</v>
      </c>
      <c r="B445" s="2" t="s">
        <v>75</v>
      </c>
      <c r="C445" t="s">
        <v>76</v>
      </c>
      <c r="D445">
        <v>9.5649999999999995</v>
      </c>
      <c r="E445">
        <v>-16.867000000000001</v>
      </c>
      <c r="F445">
        <v>367.25200000000001</v>
      </c>
      <c r="G445">
        <v>44.429699999999997</v>
      </c>
      <c r="H445">
        <v>2.8673099999999998</v>
      </c>
      <c r="I445" s="3">
        <v>6.7000000000000002E-5</v>
      </c>
      <c r="J445">
        <v>2.8670599999999999</v>
      </c>
      <c r="K445" s="3">
        <v>4.5000000000000003E-5</v>
      </c>
      <c r="L445">
        <v>18.02</v>
      </c>
      <c r="M445" s="2">
        <v>10</v>
      </c>
      <c r="N445" s="15">
        <v>12</v>
      </c>
    </row>
    <row r="446" spans="1:14">
      <c r="A446">
        <v>198065</v>
      </c>
      <c r="B446" s="2" t="s">
        <v>75</v>
      </c>
      <c r="C446" t="s">
        <v>76</v>
      </c>
      <c r="D446">
        <v>9.5660000000000007</v>
      </c>
      <c r="E446">
        <v>-14.35</v>
      </c>
      <c r="F446">
        <v>367.31799999999998</v>
      </c>
      <c r="G446">
        <v>44.429699999999997</v>
      </c>
      <c r="H446">
        <v>2.86707</v>
      </c>
      <c r="I446" s="3">
        <v>7.2000000000000002E-5</v>
      </c>
      <c r="J446">
        <v>2.8669799999999999</v>
      </c>
      <c r="K446" s="3">
        <v>2.9E-5</v>
      </c>
      <c r="L446">
        <v>18.010000000000002</v>
      </c>
      <c r="M446" s="2">
        <v>12.5</v>
      </c>
      <c r="N446" s="15">
        <v>12</v>
      </c>
    </row>
    <row r="447" spans="1:14">
      <c r="A447">
        <v>198066</v>
      </c>
      <c r="B447" s="2" t="s">
        <v>75</v>
      </c>
      <c r="C447" t="s">
        <v>76</v>
      </c>
      <c r="D447">
        <v>9.4870000000000001</v>
      </c>
      <c r="E447">
        <v>-24.753599999999999</v>
      </c>
      <c r="F447">
        <v>371.08600000000001</v>
      </c>
      <c r="G447">
        <v>44.429699999999997</v>
      </c>
      <c r="H447">
        <v>2.8673999999999999</v>
      </c>
      <c r="I447" s="3">
        <v>7.7999999999999999E-5</v>
      </c>
      <c r="J447">
        <v>2.8682799999999999</v>
      </c>
      <c r="K447" s="3">
        <v>6.38E-4</v>
      </c>
      <c r="L447">
        <v>18.010000000000002</v>
      </c>
      <c r="M447" s="6">
        <v>2.5</v>
      </c>
      <c r="N447" s="15">
        <v>16</v>
      </c>
    </row>
    <row r="448" spans="1:14">
      <c r="A448">
        <v>198067</v>
      </c>
      <c r="B448" s="2" t="s">
        <v>75</v>
      </c>
      <c r="C448" t="s">
        <v>76</v>
      </c>
      <c r="D448">
        <v>9.4870000000000001</v>
      </c>
      <c r="E448">
        <v>-22.247</v>
      </c>
      <c r="F448">
        <v>371.14800000000002</v>
      </c>
      <c r="G448">
        <v>44.429699999999997</v>
      </c>
      <c r="H448">
        <v>2.86713</v>
      </c>
      <c r="I448" s="3">
        <v>6.7000000000000002E-5</v>
      </c>
      <c r="J448">
        <v>2.8666900000000002</v>
      </c>
      <c r="K448" s="3">
        <v>1.5200000000000001E-4</v>
      </c>
      <c r="L448">
        <v>18</v>
      </c>
      <c r="M448" s="2">
        <v>5</v>
      </c>
      <c r="N448" s="15">
        <v>16</v>
      </c>
    </row>
    <row r="449" spans="1:14">
      <c r="A449">
        <v>198068</v>
      </c>
      <c r="B449" s="2" t="s">
        <v>75</v>
      </c>
      <c r="C449" t="s">
        <v>76</v>
      </c>
      <c r="D449">
        <v>9.5376600000000007</v>
      </c>
      <c r="E449">
        <v>-19.7471</v>
      </c>
      <c r="F449">
        <v>371.20600000000002</v>
      </c>
      <c r="G449">
        <v>44.429699999999997</v>
      </c>
      <c r="H449">
        <v>2.8670900000000001</v>
      </c>
      <c r="I449" s="3">
        <v>6.0999999999999999E-5</v>
      </c>
      <c r="J449">
        <v>2.8668800000000001</v>
      </c>
      <c r="K449" s="3">
        <v>7.7999999999999999E-5</v>
      </c>
      <c r="L449">
        <v>18.02</v>
      </c>
      <c r="M449" s="2">
        <v>7.5</v>
      </c>
      <c r="N449" s="15">
        <v>16</v>
      </c>
    </row>
    <row r="450" spans="1:14">
      <c r="A450">
        <v>198069</v>
      </c>
      <c r="B450" s="2" t="s">
        <v>75</v>
      </c>
      <c r="C450" t="s">
        <v>76</v>
      </c>
      <c r="D450">
        <v>9.5380000000000003</v>
      </c>
      <c r="E450">
        <v>-17.254000000000001</v>
      </c>
      <c r="F450">
        <v>371.26900000000001</v>
      </c>
      <c r="G450">
        <v>44.429699999999997</v>
      </c>
      <c r="H450">
        <v>2.86713</v>
      </c>
      <c r="I450" s="3">
        <v>6.4999999999999994E-5</v>
      </c>
      <c r="J450">
        <v>2.8670300000000002</v>
      </c>
      <c r="K450" s="3">
        <v>4.8000000000000001E-5</v>
      </c>
      <c r="L450">
        <v>18.010000000000002</v>
      </c>
      <c r="M450" s="2">
        <v>10</v>
      </c>
      <c r="N450" s="15">
        <v>16</v>
      </c>
    </row>
    <row r="451" spans="1:14">
      <c r="A451">
        <v>198070</v>
      </c>
      <c r="B451" s="2" t="s">
        <v>75</v>
      </c>
      <c r="C451" t="s">
        <v>76</v>
      </c>
      <c r="D451">
        <v>9.5869999999999997</v>
      </c>
      <c r="E451">
        <v>-14.757</v>
      </c>
      <c r="F451">
        <v>371.32600000000002</v>
      </c>
      <c r="G451">
        <v>44.429699999999997</v>
      </c>
      <c r="H451">
        <v>2.8670900000000001</v>
      </c>
      <c r="I451" s="3">
        <v>6.9999999999999994E-5</v>
      </c>
      <c r="J451">
        <v>2.8670900000000001</v>
      </c>
      <c r="K451" s="3">
        <v>2.9E-5</v>
      </c>
      <c r="L451">
        <v>18</v>
      </c>
      <c r="M451" s="2">
        <v>12.5</v>
      </c>
      <c r="N451" s="15">
        <v>16</v>
      </c>
    </row>
    <row r="452" spans="1:14">
      <c r="A452">
        <v>198071</v>
      </c>
      <c r="B452" s="2" t="s">
        <v>75</v>
      </c>
      <c r="C452" t="s">
        <v>76</v>
      </c>
      <c r="D452">
        <v>9.4830000000000005</v>
      </c>
      <c r="E452">
        <v>-25.29</v>
      </c>
      <c r="F452">
        <v>379.14299999999997</v>
      </c>
      <c r="G452">
        <v>44.429699999999997</v>
      </c>
      <c r="H452">
        <v>2.8668200000000001</v>
      </c>
      <c r="I452" s="3">
        <v>7.8999999999999996E-5</v>
      </c>
      <c r="J452">
        <v>2.8673799999999998</v>
      </c>
      <c r="K452" s="3">
        <v>2.4699999999999999E-4</v>
      </c>
      <c r="L452">
        <v>18.010000000000002</v>
      </c>
      <c r="M452" s="6">
        <v>2.5</v>
      </c>
      <c r="N452" s="15">
        <v>24</v>
      </c>
    </row>
    <row r="453" spans="1:14">
      <c r="A453">
        <v>198072</v>
      </c>
      <c r="B453" s="2" t="s">
        <v>75</v>
      </c>
      <c r="C453" t="s">
        <v>76</v>
      </c>
      <c r="D453">
        <v>9.5340000000000007</v>
      </c>
      <c r="E453">
        <v>-20.283000000000001</v>
      </c>
      <c r="F453">
        <v>379.26299999999998</v>
      </c>
      <c r="G453">
        <v>44.429699999999997</v>
      </c>
      <c r="H453">
        <v>2.8672599999999999</v>
      </c>
      <c r="I453" s="3">
        <v>6.3E-5</v>
      </c>
      <c r="J453">
        <v>2.8666900000000002</v>
      </c>
      <c r="K453" s="3">
        <v>7.8999999999999996E-5</v>
      </c>
      <c r="L453">
        <v>18.02</v>
      </c>
      <c r="M453" s="2">
        <v>7.5</v>
      </c>
      <c r="N453" s="15">
        <v>24</v>
      </c>
    </row>
    <row r="454" spans="1:14">
      <c r="A454">
        <v>198073</v>
      </c>
      <c r="B454" s="2" t="s">
        <v>75</v>
      </c>
      <c r="C454" t="s">
        <v>76</v>
      </c>
      <c r="D454">
        <v>9.5834899999999994</v>
      </c>
      <c r="E454">
        <v>-15.275</v>
      </c>
      <c r="F454">
        <v>379.38400000000001</v>
      </c>
      <c r="G454">
        <v>44.429699999999997</v>
      </c>
      <c r="H454">
        <v>2.86707</v>
      </c>
      <c r="I454" s="3">
        <v>6.8999999999999997E-5</v>
      </c>
      <c r="J454">
        <v>2.8670800000000001</v>
      </c>
      <c r="K454" s="3">
        <v>2.8E-5</v>
      </c>
      <c r="L454">
        <v>18.02</v>
      </c>
      <c r="M454" s="2">
        <v>12.5</v>
      </c>
      <c r="N454" s="15">
        <v>24</v>
      </c>
    </row>
    <row r="455" spans="1:14">
      <c r="A455">
        <v>198074</v>
      </c>
      <c r="B455" s="2" t="s">
        <v>75</v>
      </c>
      <c r="C455" t="s">
        <v>76</v>
      </c>
      <c r="D455">
        <v>9.4939999999999998</v>
      </c>
      <c r="E455">
        <v>-23.663</v>
      </c>
      <c r="F455">
        <v>352.178</v>
      </c>
      <c r="G455">
        <v>44.429699999999997</v>
      </c>
      <c r="H455">
        <v>2.8692000000000002</v>
      </c>
      <c r="I455" s="3">
        <v>2.4800000000000001E-4</v>
      </c>
      <c r="J455">
        <v>2.8768099999999999</v>
      </c>
      <c r="K455" s="3">
        <v>1.8547000000000001E-2</v>
      </c>
      <c r="L455">
        <v>18.010000000000002</v>
      </c>
      <c r="M455" s="6">
        <v>2.5</v>
      </c>
      <c r="N455" s="15">
        <v>-3</v>
      </c>
    </row>
    <row r="456" spans="1:14">
      <c r="A456">
        <v>198075</v>
      </c>
      <c r="B456" s="2" t="s">
        <v>75</v>
      </c>
      <c r="C456" t="s">
        <v>76</v>
      </c>
      <c r="D456">
        <v>9.4939999999999998</v>
      </c>
      <c r="E456">
        <v>-21.158000000000001</v>
      </c>
      <c r="F456">
        <v>352.23399999999998</v>
      </c>
      <c r="G456">
        <v>44.429699999999997</v>
      </c>
      <c r="H456">
        <v>2.8690500000000001</v>
      </c>
      <c r="I456" s="3">
        <v>3.3700000000000001E-4</v>
      </c>
      <c r="J456">
        <v>2.8726600000000002</v>
      </c>
      <c r="K456" s="3">
        <v>8.25E-4</v>
      </c>
      <c r="L456">
        <v>18.010000000000002</v>
      </c>
      <c r="M456" s="2">
        <v>5</v>
      </c>
      <c r="N456" s="15">
        <v>-3</v>
      </c>
    </row>
    <row r="457" spans="1:14">
      <c r="A457">
        <v>198076</v>
      </c>
      <c r="B457" s="2" t="s">
        <v>75</v>
      </c>
      <c r="C457" t="s">
        <v>76</v>
      </c>
      <c r="D457">
        <v>9.5419999999999998</v>
      </c>
      <c r="E457">
        <v>-18.663</v>
      </c>
      <c r="F457">
        <v>352.29599999999999</v>
      </c>
      <c r="G457">
        <v>44.429699999999997</v>
      </c>
      <c r="H457">
        <v>2.87046</v>
      </c>
      <c r="I457" s="3">
        <v>1.63E-4</v>
      </c>
      <c r="J457">
        <v>2.8671799999999998</v>
      </c>
      <c r="K457" s="3">
        <v>1.63E-4</v>
      </c>
      <c r="L457">
        <v>18.02</v>
      </c>
      <c r="M457" s="2">
        <v>7.5</v>
      </c>
      <c r="N457" s="15">
        <v>-3</v>
      </c>
    </row>
    <row r="458" spans="1:14">
      <c r="A458">
        <v>198077</v>
      </c>
      <c r="B458" s="2" t="s">
        <v>75</v>
      </c>
      <c r="C458" t="s">
        <v>76</v>
      </c>
      <c r="D458">
        <v>9.5679999999999996</v>
      </c>
      <c r="E458">
        <v>-16.152999999999999</v>
      </c>
      <c r="F458">
        <v>352.35599999999999</v>
      </c>
      <c r="G458">
        <v>44.429699999999997</v>
      </c>
      <c r="H458">
        <v>2.87262</v>
      </c>
      <c r="I458" s="3">
        <v>8.7999999999999998E-5</v>
      </c>
      <c r="J458">
        <v>2.86565</v>
      </c>
      <c r="K458" s="3">
        <v>5.0000000000000002E-5</v>
      </c>
      <c r="L458">
        <v>18.02</v>
      </c>
      <c r="M458" s="2">
        <v>10</v>
      </c>
      <c r="N458" s="15">
        <v>-3</v>
      </c>
    </row>
    <row r="459" spans="1:14">
      <c r="A459">
        <v>198078</v>
      </c>
      <c r="B459" s="2" t="s">
        <v>75</v>
      </c>
      <c r="C459" t="s">
        <v>76</v>
      </c>
      <c r="D459">
        <v>9.5939999999999994</v>
      </c>
      <c r="E459">
        <v>-13.654999999999999</v>
      </c>
      <c r="F459">
        <v>352.41500000000002</v>
      </c>
      <c r="G459">
        <v>44.429699999999997</v>
      </c>
      <c r="H459">
        <v>2.8744900000000002</v>
      </c>
      <c r="I459" s="3">
        <v>7.7000000000000001E-5</v>
      </c>
      <c r="J459">
        <v>2.8652500000000001</v>
      </c>
      <c r="K459" s="3">
        <v>3.1999999999999999E-5</v>
      </c>
      <c r="L459">
        <v>18.02</v>
      </c>
      <c r="M459" s="2">
        <v>12.5</v>
      </c>
      <c r="N459" s="15">
        <v>-3</v>
      </c>
    </row>
    <row r="460" spans="1:14">
      <c r="A460">
        <v>198079</v>
      </c>
      <c r="B460" s="2" t="s">
        <v>75</v>
      </c>
      <c r="C460" t="s">
        <v>76</v>
      </c>
      <c r="D460">
        <v>9.4920000000000009</v>
      </c>
      <c r="E460">
        <v>-23.748999999999999</v>
      </c>
      <c r="F460">
        <v>349.14600000000002</v>
      </c>
      <c r="G460">
        <v>44.429699999999997</v>
      </c>
      <c r="H460">
        <v>2.86991</v>
      </c>
      <c r="I460" s="3">
        <v>2.2800000000000001E-4</v>
      </c>
      <c r="J460">
        <v>2.9734500000000001</v>
      </c>
      <c r="K460" s="3">
        <v>1.5814999999999999E-2</v>
      </c>
      <c r="L460">
        <v>18.010000000000002</v>
      </c>
      <c r="M460" s="6">
        <v>2.5</v>
      </c>
      <c r="N460" s="15">
        <v>-6</v>
      </c>
    </row>
    <row r="461" spans="1:14">
      <c r="A461">
        <v>198080</v>
      </c>
      <c r="B461" s="2" t="s">
        <v>75</v>
      </c>
      <c r="C461" t="s">
        <v>76</v>
      </c>
      <c r="D461">
        <v>9.5178200000000004</v>
      </c>
      <c r="E461">
        <v>-21.222000000000001</v>
      </c>
      <c r="F461">
        <v>349.2</v>
      </c>
      <c r="G461">
        <v>44.429699999999997</v>
      </c>
      <c r="H461">
        <v>2.87262</v>
      </c>
      <c r="I461" s="3">
        <v>1.2799999999999999E-4</v>
      </c>
      <c r="J461">
        <v>2.8673899999999999</v>
      </c>
      <c r="K461" s="3">
        <v>1.8000000000000001E-4</v>
      </c>
      <c r="L461">
        <v>18</v>
      </c>
      <c r="M461" s="2">
        <v>5</v>
      </c>
      <c r="N461" s="15">
        <v>-6</v>
      </c>
    </row>
    <row r="462" spans="1:14">
      <c r="A462">
        <v>198081</v>
      </c>
      <c r="B462" s="2" t="s">
        <v>75</v>
      </c>
      <c r="C462" t="s">
        <v>76</v>
      </c>
      <c r="D462">
        <v>9.5180000000000007</v>
      </c>
      <c r="E462">
        <v>-18.720099999999999</v>
      </c>
      <c r="F462">
        <v>349.26299999999998</v>
      </c>
      <c r="G462">
        <v>44.429699999999997</v>
      </c>
      <c r="H462">
        <v>2.87391</v>
      </c>
      <c r="I462" s="3">
        <v>7.8999999999999996E-5</v>
      </c>
      <c r="J462">
        <v>2.8657300000000001</v>
      </c>
      <c r="K462" s="3">
        <v>8.0000000000000007E-5</v>
      </c>
      <c r="L462">
        <v>18.02</v>
      </c>
      <c r="M462" s="2">
        <v>7.5</v>
      </c>
      <c r="N462" s="15">
        <v>-6</v>
      </c>
    </row>
    <row r="463" spans="1:14">
      <c r="A463">
        <v>198082</v>
      </c>
      <c r="B463" s="2" t="s">
        <v>75</v>
      </c>
      <c r="C463" t="s">
        <v>76</v>
      </c>
      <c r="D463">
        <v>9.5679300000000005</v>
      </c>
      <c r="E463">
        <v>-16.202000000000002</v>
      </c>
      <c r="F463">
        <v>349.32400000000001</v>
      </c>
      <c r="G463">
        <v>44.429699999999997</v>
      </c>
      <c r="H463">
        <v>2.8739499999999998</v>
      </c>
      <c r="I463" s="3">
        <v>7.1000000000000005E-5</v>
      </c>
      <c r="J463">
        <v>2.8654999999999999</v>
      </c>
      <c r="K463" s="3">
        <v>4.8000000000000001E-5</v>
      </c>
      <c r="L463">
        <v>18.010000000000002</v>
      </c>
      <c r="M463" s="2">
        <v>10</v>
      </c>
      <c r="N463" s="15">
        <v>-6</v>
      </c>
    </row>
    <row r="464" spans="1:14">
      <c r="A464">
        <v>198083</v>
      </c>
      <c r="B464" s="2" t="s">
        <v>75</v>
      </c>
      <c r="C464" t="s">
        <v>76</v>
      </c>
      <c r="D464">
        <v>9.5679999999999996</v>
      </c>
      <c r="E464">
        <v>-13.683999999999999</v>
      </c>
      <c r="F464">
        <v>349.39</v>
      </c>
      <c r="G464">
        <v>44.429699999999997</v>
      </c>
      <c r="H464">
        <v>2.8735499999999998</v>
      </c>
      <c r="I464" s="3">
        <v>8.2000000000000001E-5</v>
      </c>
      <c r="J464">
        <v>2.8653400000000002</v>
      </c>
      <c r="K464" s="3">
        <v>3.1000000000000001E-5</v>
      </c>
      <c r="L464">
        <v>18.010000000000002</v>
      </c>
      <c r="M464" s="2">
        <v>12.5</v>
      </c>
      <c r="N464" s="15">
        <v>-6</v>
      </c>
    </row>
    <row r="465" spans="1:14">
      <c r="A465">
        <v>198084</v>
      </c>
      <c r="B465" s="2" t="s">
        <v>75</v>
      </c>
      <c r="C465" t="s">
        <v>76</v>
      </c>
      <c r="D465">
        <v>9.49</v>
      </c>
      <c r="E465">
        <v>-23.875</v>
      </c>
      <c r="F465">
        <v>346.16399999999999</v>
      </c>
      <c r="G465">
        <v>44.429699999999997</v>
      </c>
      <c r="H465">
        <v>2.8729</v>
      </c>
      <c r="I465" s="3">
        <v>1.15E-4</v>
      </c>
      <c r="J465">
        <v>2.8665799999999999</v>
      </c>
      <c r="K465" s="3">
        <v>4.2299999999999998E-4</v>
      </c>
      <c r="L465">
        <v>18.02</v>
      </c>
      <c r="M465" s="6">
        <v>2.5</v>
      </c>
      <c r="N465" s="15">
        <v>-9</v>
      </c>
    </row>
    <row r="466" spans="1:14">
      <c r="A466">
        <v>198085</v>
      </c>
      <c r="B466" s="2" t="s">
        <v>75</v>
      </c>
      <c r="C466" t="s">
        <v>76</v>
      </c>
      <c r="D466">
        <v>9.49</v>
      </c>
      <c r="E466">
        <v>-21.372399999999999</v>
      </c>
      <c r="F466">
        <v>346.22</v>
      </c>
      <c r="G466">
        <v>44.429499999999997</v>
      </c>
      <c r="H466">
        <v>2.87453</v>
      </c>
      <c r="I466" s="3">
        <v>7.7999999999999999E-5</v>
      </c>
      <c r="J466">
        <v>2.8650199999999999</v>
      </c>
      <c r="K466" s="3">
        <v>1.4200000000000001E-4</v>
      </c>
      <c r="L466">
        <v>18</v>
      </c>
      <c r="M466" s="2">
        <v>5</v>
      </c>
      <c r="N466" s="15">
        <v>-9</v>
      </c>
    </row>
    <row r="467" spans="1:14">
      <c r="A467">
        <v>198086</v>
      </c>
      <c r="B467" s="2" t="s">
        <v>75</v>
      </c>
      <c r="C467" t="s">
        <v>76</v>
      </c>
      <c r="D467">
        <v>9.5405099999999994</v>
      </c>
      <c r="E467">
        <v>-18.869</v>
      </c>
      <c r="F467">
        <v>346.28300000000002</v>
      </c>
      <c r="G467">
        <v>44.429600000000001</v>
      </c>
      <c r="H467">
        <v>2.8733900000000001</v>
      </c>
      <c r="I467" s="3">
        <v>7.3999999999999996E-5</v>
      </c>
      <c r="J467">
        <v>2.86504</v>
      </c>
      <c r="K467" s="3">
        <v>8.2000000000000001E-5</v>
      </c>
      <c r="L467">
        <v>18.010000000000002</v>
      </c>
      <c r="M467" s="2">
        <v>7.5</v>
      </c>
      <c r="N467" s="15">
        <v>-9</v>
      </c>
    </row>
    <row r="468" spans="1:14">
      <c r="A468">
        <v>198087</v>
      </c>
      <c r="B468" s="2" t="s">
        <v>75</v>
      </c>
      <c r="C468" t="s">
        <v>76</v>
      </c>
      <c r="D468">
        <v>9.5410000000000004</v>
      </c>
      <c r="E468">
        <v>-16.358000000000001</v>
      </c>
      <c r="F468">
        <v>346.34399999999999</v>
      </c>
      <c r="G468">
        <v>44.429699999999997</v>
      </c>
      <c r="H468">
        <v>2.8710499999999999</v>
      </c>
      <c r="I468" s="3">
        <v>7.6000000000000004E-5</v>
      </c>
      <c r="J468">
        <v>2.8658800000000002</v>
      </c>
      <c r="K468" s="3">
        <v>4.8000000000000001E-5</v>
      </c>
      <c r="L468">
        <v>18</v>
      </c>
      <c r="M468" s="2">
        <v>10</v>
      </c>
      <c r="N468" s="15">
        <v>-9</v>
      </c>
    </row>
    <row r="469" spans="1:14">
      <c r="A469">
        <v>198088</v>
      </c>
      <c r="B469" s="2" t="s">
        <v>75</v>
      </c>
      <c r="C469" t="s">
        <v>76</v>
      </c>
      <c r="D469">
        <v>9.59</v>
      </c>
      <c r="E469">
        <v>-13.867000000000001</v>
      </c>
      <c r="F469">
        <v>346.404</v>
      </c>
      <c r="G469">
        <v>44.429699999999997</v>
      </c>
      <c r="H469">
        <v>2.86937</v>
      </c>
      <c r="I469" s="3">
        <v>7.6000000000000004E-5</v>
      </c>
      <c r="J469">
        <v>2.8663400000000001</v>
      </c>
      <c r="K469" s="3">
        <v>2.9E-5</v>
      </c>
      <c r="L469">
        <v>18.010000000000002</v>
      </c>
      <c r="M469" s="2">
        <v>12.5</v>
      </c>
      <c r="N469" s="15">
        <v>-9</v>
      </c>
    </row>
    <row r="470" spans="1:14">
      <c r="A470">
        <v>198089</v>
      </c>
      <c r="B470" s="2" t="s">
        <v>75</v>
      </c>
      <c r="C470" t="s">
        <v>76</v>
      </c>
      <c r="D470">
        <v>9.4890000000000008</v>
      </c>
      <c r="E470">
        <v>-23.858000000000001</v>
      </c>
      <c r="F470">
        <v>343.13499999999999</v>
      </c>
      <c r="G470">
        <v>44.429699999999997</v>
      </c>
      <c r="H470">
        <v>2.8713600000000001</v>
      </c>
      <c r="I470" s="3">
        <v>8.7000000000000001E-5</v>
      </c>
      <c r="J470">
        <v>2.86497</v>
      </c>
      <c r="K470" s="3">
        <v>2.2900000000000001E-4</v>
      </c>
      <c r="L470">
        <v>18</v>
      </c>
      <c r="M470" s="6">
        <v>2.5</v>
      </c>
      <c r="N470" s="16">
        <v>-12</v>
      </c>
    </row>
    <row r="471" spans="1:14">
      <c r="A471">
        <v>198090</v>
      </c>
      <c r="B471" s="2" t="s">
        <v>75</v>
      </c>
      <c r="C471" t="s">
        <v>76</v>
      </c>
      <c r="D471">
        <v>9.5150000000000006</v>
      </c>
      <c r="E471">
        <v>-21.35</v>
      </c>
      <c r="F471">
        <v>343.19099999999997</v>
      </c>
      <c r="G471">
        <v>44.429699999999997</v>
      </c>
      <c r="H471">
        <v>2.8698899999999998</v>
      </c>
      <c r="I471" s="3">
        <v>7.4999999999999993E-5</v>
      </c>
      <c r="J471">
        <v>2.8650000000000002</v>
      </c>
      <c r="K471" s="3">
        <v>1.37E-4</v>
      </c>
      <c r="L471">
        <v>18.010000000000002</v>
      </c>
      <c r="M471" s="2">
        <v>5</v>
      </c>
      <c r="N471" s="16">
        <v>-12</v>
      </c>
    </row>
    <row r="472" spans="1:14">
      <c r="A472">
        <v>198091</v>
      </c>
      <c r="B472" s="2" t="s">
        <v>75</v>
      </c>
      <c r="C472" t="s">
        <v>76</v>
      </c>
      <c r="D472">
        <v>9.5150000000000006</v>
      </c>
      <c r="E472">
        <v>-18.856000000000002</v>
      </c>
      <c r="F472">
        <v>343.25400000000002</v>
      </c>
      <c r="G472">
        <v>44.4298</v>
      </c>
      <c r="H472">
        <v>2.8684699999999999</v>
      </c>
      <c r="I472" s="3">
        <v>6.7000000000000002E-5</v>
      </c>
      <c r="J472">
        <v>2.8661799999999999</v>
      </c>
      <c r="K472" s="3">
        <v>7.7000000000000001E-5</v>
      </c>
      <c r="L472">
        <v>18.010000000000002</v>
      </c>
      <c r="M472" s="2">
        <v>7.5</v>
      </c>
      <c r="N472" s="16">
        <v>-12</v>
      </c>
    </row>
    <row r="473" spans="1:14">
      <c r="A473">
        <v>198092</v>
      </c>
      <c r="B473" s="2" t="s">
        <v>75</v>
      </c>
      <c r="C473" t="s">
        <v>76</v>
      </c>
      <c r="D473">
        <v>9.5649999999999995</v>
      </c>
      <c r="E473">
        <v>-16.332999999999998</v>
      </c>
      <c r="F473">
        <v>343.31400000000002</v>
      </c>
      <c r="G473">
        <v>44.429900000000004</v>
      </c>
      <c r="H473">
        <v>2.8674900000000001</v>
      </c>
      <c r="I473" s="3">
        <v>6.7000000000000002E-5</v>
      </c>
      <c r="J473">
        <v>2.8668100000000001</v>
      </c>
      <c r="K473" s="3">
        <v>4.8000000000000001E-5</v>
      </c>
      <c r="L473">
        <v>18</v>
      </c>
      <c r="M473" s="2">
        <v>10</v>
      </c>
      <c r="N473" s="16">
        <v>-12</v>
      </c>
    </row>
    <row r="474" spans="1:14">
      <c r="A474">
        <v>198093</v>
      </c>
      <c r="B474" s="2" t="s">
        <v>75</v>
      </c>
      <c r="C474" t="s">
        <v>76</v>
      </c>
      <c r="D474">
        <v>9.5660000000000007</v>
      </c>
      <c r="E474">
        <v>-13.845000000000001</v>
      </c>
      <c r="F474">
        <v>343.37200000000001</v>
      </c>
      <c r="G474">
        <v>44.429900000000004</v>
      </c>
      <c r="H474">
        <v>2.86721</v>
      </c>
      <c r="I474" s="3">
        <v>7.1000000000000005E-5</v>
      </c>
      <c r="J474">
        <v>2.86693</v>
      </c>
      <c r="K474" s="3">
        <v>2.9E-5</v>
      </c>
      <c r="L474">
        <v>18.010000000000002</v>
      </c>
      <c r="M474" s="2">
        <v>12.5</v>
      </c>
      <c r="N474" s="16">
        <v>-12</v>
      </c>
    </row>
    <row r="475" spans="1:14">
      <c r="A475">
        <v>198094</v>
      </c>
      <c r="B475" s="2" t="s">
        <v>75</v>
      </c>
      <c r="C475" t="s">
        <v>76</v>
      </c>
      <c r="D475">
        <v>999</v>
      </c>
      <c r="E475">
        <v>999</v>
      </c>
      <c r="F475">
        <v>999</v>
      </c>
      <c r="G475">
        <v>999</v>
      </c>
      <c r="H475">
        <v>2.86694</v>
      </c>
      <c r="I475" s="3">
        <v>7.7000000000000001E-5</v>
      </c>
      <c r="J475">
        <v>2.8663699999999999</v>
      </c>
      <c r="K475" s="3">
        <v>2.5300000000000002E-4</v>
      </c>
      <c r="L475">
        <v>18.010000000000002</v>
      </c>
      <c r="M475" s="6">
        <v>2.5</v>
      </c>
      <c r="N475" s="16">
        <v>-16</v>
      </c>
    </row>
    <row r="476" spans="1:14">
      <c r="A476">
        <v>198095</v>
      </c>
      <c r="B476" s="2" t="s">
        <v>75</v>
      </c>
      <c r="C476" t="s">
        <v>76</v>
      </c>
      <c r="D476">
        <v>9.5149399999999993</v>
      </c>
      <c r="E476">
        <v>-21.422499999999999</v>
      </c>
      <c r="F476">
        <v>339.18599999999998</v>
      </c>
      <c r="G476">
        <v>44.429900000000004</v>
      </c>
      <c r="H476">
        <v>2.8668100000000001</v>
      </c>
      <c r="I476" s="3">
        <v>6.7000000000000002E-5</v>
      </c>
      <c r="J476">
        <v>2.8667400000000001</v>
      </c>
      <c r="K476" s="3">
        <v>1.2799999999999999E-4</v>
      </c>
      <c r="L476">
        <v>18.010000000000002</v>
      </c>
      <c r="M476" s="2">
        <v>5</v>
      </c>
      <c r="N476" s="16">
        <v>-16</v>
      </c>
    </row>
    <row r="477" spans="1:14">
      <c r="A477">
        <v>198096</v>
      </c>
      <c r="B477" s="2" t="s">
        <v>75</v>
      </c>
      <c r="C477" t="s">
        <v>76</v>
      </c>
      <c r="D477">
        <v>9.5150000000000006</v>
      </c>
      <c r="E477">
        <v>-18.925000000000001</v>
      </c>
      <c r="F477">
        <v>339.24700000000001</v>
      </c>
      <c r="G477">
        <v>44.429900000000004</v>
      </c>
      <c r="H477">
        <v>2.8667899999999999</v>
      </c>
      <c r="I477" s="3">
        <v>6.3E-5</v>
      </c>
      <c r="J477">
        <v>2.86713</v>
      </c>
      <c r="K477" s="3">
        <v>7.6000000000000004E-5</v>
      </c>
      <c r="L477">
        <v>18.010000000000002</v>
      </c>
      <c r="M477" s="2">
        <v>7.5</v>
      </c>
      <c r="N477" s="16">
        <v>-16</v>
      </c>
    </row>
    <row r="478" spans="1:14">
      <c r="A478">
        <v>198097</v>
      </c>
      <c r="B478" s="2" t="s">
        <v>75</v>
      </c>
      <c r="C478" t="s">
        <v>76</v>
      </c>
      <c r="D478">
        <v>999</v>
      </c>
      <c r="E478">
        <v>999</v>
      </c>
      <c r="F478">
        <v>999</v>
      </c>
      <c r="G478">
        <v>999</v>
      </c>
      <c r="H478">
        <v>2.8666399999999999</v>
      </c>
      <c r="I478" s="3">
        <v>6.3999999999999997E-5</v>
      </c>
      <c r="J478">
        <v>2.8672</v>
      </c>
      <c r="K478" s="3">
        <v>4.6E-5</v>
      </c>
      <c r="L478">
        <v>18.010000000000002</v>
      </c>
      <c r="M478" s="2">
        <v>10</v>
      </c>
      <c r="N478" s="16">
        <v>-16</v>
      </c>
    </row>
    <row r="479" spans="1:14">
      <c r="A479">
        <v>198098</v>
      </c>
      <c r="B479" s="2" t="s">
        <v>75</v>
      </c>
      <c r="C479" t="s">
        <v>76</v>
      </c>
      <c r="D479">
        <v>9.5640000000000001</v>
      </c>
      <c r="E479">
        <v>-13.958</v>
      </c>
      <c r="F479">
        <v>339.36700000000002</v>
      </c>
      <c r="G479">
        <v>44.429900000000004</v>
      </c>
      <c r="H479">
        <v>2.8666499999999999</v>
      </c>
      <c r="I479" s="3">
        <v>6.9999999999999994E-5</v>
      </c>
      <c r="J479">
        <v>2.8671799999999998</v>
      </c>
      <c r="K479" s="3">
        <v>2.9E-5</v>
      </c>
      <c r="L479">
        <v>18.010000000000002</v>
      </c>
      <c r="M479" s="2">
        <v>12.5</v>
      </c>
      <c r="N479" s="16">
        <v>-16</v>
      </c>
    </row>
    <row r="480" spans="1:14">
      <c r="A480">
        <v>198099</v>
      </c>
      <c r="B480" s="2" t="s">
        <v>75</v>
      </c>
      <c r="C480" t="s">
        <v>76</v>
      </c>
      <c r="D480">
        <v>9.4830000000000005</v>
      </c>
      <c r="E480">
        <v>-24.128</v>
      </c>
      <c r="F480">
        <v>331.13600000000002</v>
      </c>
      <c r="G480">
        <v>44.429900000000004</v>
      </c>
      <c r="H480">
        <v>2.86633</v>
      </c>
      <c r="I480" s="3">
        <v>7.2999999999999999E-5</v>
      </c>
      <c r="J480">
        <v>2.86714</v>
      </c>
      <c r="K480" s="3">
        <v>2.7300000000000002E-4</v>
      </c>
      <c r="L480">
        <v>18.010000000000002</v>
      </c>
      <c r="M480" s="6">
        <v>2.5</v>
      </c>
      <c r="N480" s="16">
        <v>-24</v>
      </c>
    </row>
    <row r="481" spans="1:14">
      <c r="A481">
        <v>198100</v>
      </c>
      <c r="B481" s="2" t="s">
        <v>75</v>
      </c>
      <c r="C481" t="s">
        <v>76</v>
      </c>
      <c r="D481">
        <v>9.5350000000000001</v>
      </c>
      <c r="E481">
        <v>-19.114000000000001</v>
      </c>
      <c r="F481">
        <v>331.25200000000001</v>
      </c>
      <c r="G481">
        <v>44.429900000000004</v>
      </c>
      <c r="H481">
        <v>2.8665799999999999</v>
      </c>
      <c r="I481" s="3">
        <v>6.3E-5</v>
      </c>
      <c r="J481">
        <v>2.867</v>
      </c>
      <c r="K481" s="3">
        <v>7.3999999999999996E-5</v>
      </c>
      <c r="L481">
        <v>18.010000000000002</v>
      </c>
      <c r="M481" s="2">
        <v>7.5</v>
      </c>
      <c r="N481" s="16">
        <v>-24</v>
      </c>
    </row>
    <row r="482" spans="1:14">
      <c r="A482">
        <v>198101</v>
      </c>
      <c r="B482" s="2" t="s">
        <v>75</v>
      </c>
      <c r="C482" t="s">
        <v>76</v>
      </c>
      <c r="D482">
        <v>999</v>
      </c>
      <c r="E482">
        <v>999</v>
      </c>
      <c r="F482">
        <v>999</v>
      </c>
      <c r="G482">
        <v>999</v>
      </c>
      <c r="H482">
        <v>2.8665500000000002</v>
      </c>
      <c r="I482" s="3">
        <v>6.8999999999999997E-5</v>
      </c>
      <c r="J482">
        <v>2.8672599999999999</v>
      </c>
      <c r="K482" s="3">
        <v>2.8E-5</v>
      </c>
      <c r="L482">
        <v>18.010000000000002</v>
      </c>
      <c r="M482" s="2">
        <v>12.5</v>
      </c>
      <c r="N482" s="16">
        <v>-24</v>
      </c>
    </row>
    <row r="483" spans="1:14">
      <c r="A483" s="6">
        <v>198102</v>
      </c>
      <c r="B483" s="6" t="s">
        <v>77</v>
      </c>
      <c r="C483" s="6" t="s">
        <v>78</v>
      </c>
      <c r="D483" s="6">
        <v>999</v>
      </c>
      <c r="E483" s="6">
        <v>999</v>
      </c>
      <c r="F483" s="6">
        <v>999</v>
      </c>
      <c r="G483" s="6">
        <v>999</v>
      </c>
      <c r="H483" s="6">
        <v>2.8683800000000002</v>
      </c>
      <c r="I483" s="7">
        <v>1.55E-4</v>
      </c>
      <c r="J483" s="6">
        <v>2.8727100000000001</v>
      </c>
      <c r="K483" s="7" t="s">
        <v>79</v>
      </c>
      <c r="L483" s="6">
        <v>18.010000000000002</v>
      </c>
      <c r="M483" s="6"/>
    </row>
    <row r="484" spans="1:14">
      <c r="A484">
        <v>198103</v>
      </c>
      <c r="B484" t="s">
        <v>77</v>
      </c>
      <c r="C484" t="s">
        <v>78</v>
      </c>
      <c r="D484">
        <v>999</v>
      </c>
      <c r="E484">
        <v>999</v>
      </c>
      <c r="F484">
        <v>999</v>
      </c>
      <c r="G484">
        <v>999</v>
      </c>
      <c r="H484">
        <v>2.87073</v>
      </c>
      <c r="I484" s="3">
        <v>1.25E-4</v>
      </c>
      <c r="J484">
        <v>2.8681399999999999</v>
      </c>
      <c r="K484" s="3">
        <v>9.6000000000000002E-5</v>
      </c>
      <c r="L484">
        <v>18.02</v>
      </c>
    </row>
    <row r="485" spans="1:14">
      <c r="A485">
        <v>198104</v>
      </c>
      <c r="B485" t="s">
        <v>77</v>
      </c>
      <c r="C485" t="s">
        <v>78</v>
      </c>
      <c r="D485">
        <v>-2.9797600000000002</v>
      </c>
      <c r="E485">
        <v>-22.047999999999998</v>
      </c>
      <c r="F485">
        <v>363.98399999999998</v>
      </c>
      <c r="G485">
        <v>44.006100000000004</v>
      </c>
      <c r="H485">
        <v>2.8729</v>
      </c>
      <c r="I485" s="3">
        <v>1.15E-4</v>
      </c>
      <c r="J485">
        <v>2.8652299999999999</v>
      </c>
      <c r="K485" s="3">
        <v>9.7999999999999997E-5</v>
      </c>
      <c r="L485">
        <v>18.02</v>
      </c>
    </row>
    <row r="486" spans="1:14">
      <c r="A486">
        <v>198105</v>
      </c>
      <c r="B486" t="s">
        <v>77</v>
      </c>
      <c r="C486" t="s">
        <v>78</v>
      </c>
      <c r="D486">
        <v>-2.9380799999999998</v>
      </c>
      <c r="E486">
        <v>-19.536000000000001</v>
      </c>
      <c r="F486">
        <v>363.98399999999998</v>
      </c>
      <c r="G486">
        <v>44.005499999999998</v>
      </c>
      <c r="H486">
        <v>2.8750300000000002</v>
      </c>
      <c r="I486" s="3">
        <v>9.2E-5</v>
      </c>
      <c r="J486">
        <v>2.8655300000000001</v>
      </c>
      <c r="K486" s="3">
        <v>5.1E-5</v>
      </c>
      <c r="L486">
        <v>18.010000000000002</v>
      </c>
    </row>
    <row r="487" spans="1:14">
      <c r="A487">
        <v>198106</v>
      </c>
      <c r="B487" t="s">
        <v>77</v>
      </c>
      <c r="C487" t="s">
        <v>78</v>
      </c>
      <c r="D487">
        <v>-2.895</v>
      </c>
      <c r="E487">
        <v>-17.021000000000001</v>
      </c>
      <c r="F487">
        <v>364.03899999999999</v>
      </c>
      <c r="G487">
        <v>44.005200000000002</v>
      </c>
      <c r="H487">
        <v>2.8740600000000001</v>
      </c>
      <c r="I487" s="3">
        <v>9.0000000000000006E-5</v>
      </c>
      <c r="J487">
        <v>2.8661599999999998</v>
      </c>
      <c r="K487" s="3">
        <v>2.9E-5</v>
      </c>
      <c r="L487">
        <v>18</v>
      </c>
    </row>
    <row r="488" spans="1:14">
      <c r="A488">
        <v>198107</v>
      </c>
      <c r="B488" t="s">
        <v>77</v>
      </c>
      <c r="C488" t="s">
        <v>78</v>
      </c>
      <c r="D488">
        <v>-3.052</v>
      </c>
      <c r="E488">
        <v>-27.220300000000002</v>
      </c>
      <c r="F488">
        <v>366.911</v>
      </c>
      <c r="G488">
        <v>-135.97999999999999</v>
      </c>
      <c r="H488">
        <v>2.86842</v>
      </c>
      <c r="I488" s="3">
        <v>1.7000000000000001E-4</v>
      </c>
      <c r="J488">
        <v>2.8729900000000002</v>
      </c>
      <c r="K488" s="3">
        <v>8.8999999999999995E-5</v>
      </c>
      <c r="L488">
        <v>18.02</v>
      </c>
    </row>
    <row r="489" spans="1:14">
      <c r="A489">
        <v>198108</v>
      </c>
      <c r="B489" t="s">
        <v>77</v>
      </c>
      <c r="C489" t="s">
        <v>78</v>
      </c>
      <c r="D489">
        <v>-3.0030000000000001</v>
      </c>
      <c r="E489">
        <v>-24.67</v>
      </c>
      <c r="F489">
        <v>366.95499999999998</v>
      </c>
      <c r="G489">
        <v>-135.97999999999999</v>
      </c>
      <c r="H489">
        <v>2.8713500000000001</v>
      </c>
      <c r="I489" s="3">
        <v>1.16E-4</v>
      </c>
      <c r="J489">
        <v>2.86761</v>
      </c>
      <c r="K489" s="3">
        <v>8.7999999999999998E-5</v>
      </c>
      <c r="L489">
        <v>18.02</v>
      </c>
    </row>
    <row r="490" spans="1:14">
      <c r="A490">
        <v>198109</v>
      </c>
      <c r="B490" t="s">
        <v>77</v>
      </c>
      <c r="C490" t="s">
        <v>78</v>
      </c>
      <c r="D490">
        <v>-2.956</v>
      </c>
      <c r="E490">
        <v>-22.148</v>
      </c>
      <c r="F490">
        <v>366.99599999999998</v>
      </c>
      <c r="G490">
        <v>44.0045</v>
      </c>
      <c r="H490">
        <v>2.87364</v>
      </c>
      <c r="I490" s="3">
        <v>9.2E-5</v>
      </c>
      <c r="J490">
        <v>2.86477</v>
      </c>
      <c r="K490" s="3">
        <v>8.2999999999999998E-5</v>
      </c>
      <c r="L490">
        <v>18.09</v>
      </c>
    </row>
    <row r="491" spans="1:14">
      <c r="A491">
        <v>198110</v>
      </c>
      <c r="B491" t="s">
        <v>77</v>
      </c>
      <c r="C491" t="s">
        <v>78</v>
      </c>
      <c r="D491">
        <v>-2.915</v>
      </c>
      <c r="E491">
        <v>-19.645</v>
      </c>
      <c r="F491">
        <v>366.99599999999998</v>
      </c>
      <c r="G491">
        <v>44.0045</v>
      </c>
      <c r="H491">
        <v>2.8746499999999999</v>
      </c>
      <c r="I491" s="3">
        <v>7.7999999999999999E-5</v>
      </c>
      <c r="J491">
        <v>2.8649399999999998</v>
      </c>
      <c r="K491" s="3">
        <v>4.6E-5</v>
      </c>
      <c r="L491">
        <v>18.010000000000002</v>
      </c>
    </row>
    <row r="492" spans="1:14">
      <c r="A492">
        <v>198111</v>
      </c>
      <c r="B492" t="s">
        <v>77</v>
      </c>
      <c r="C492" t="s">
        <v>78</v>
      </c>
      <c r="D492">
        <v>-2.8719999999999999</v>
      </c>
      <c r="E492">
        <v>-17.119299999999999</v>
      </c>
      <c r="F492">
        <v>367.05</v>
      </c>
      <c r="G492">
        <v>44.0045</v>
      </c>
      <c r="H492">
        <v>2.8744299999999998</v>
      </c>
      <c r="I492" s="3">
        <v>8.2000000000000001E-5</v>
      </c>
      <c r="J492">
        <v>2.8656600000000001</v>
      </c>
      <c r="K492" s="3">
        <v>2.9E-5</v>
      </c>
      <c r="L492">
        <v>18.04</v>
      </c>
    </row>
    <row r="493" spans="1:14">
      <c r="A493">
        <v>198112</v>
      </c>
      <c r="B493" t="s">
        <v>77</v>
      </c>
      <c r="C493" t="s">
        <v>78</v>
      </c>
      <c r="D493">
        <v>-3.03</v>
      </c>
      <c r="E493">
        <v>-27.463000000000001</v>
      </c>
      <c r="F493">
        <v>369.928</v>
      </c>
      <c r="G493">
        <v>-135.97999999999999</v>
      </c>
      <c r="H493">
        <v>2.8698399999999999</v>
      </c>
      <c r="I493" s="3">
        <v>1.37E-4</v>
      </c>
      <c r="J493">
        <v>2.8720400000000001</v>
      </c>
      <c r="K493" s="3">
        <v>6.4999999999999994E-5</v>
      </c>
      <c r="L493">
        <v>18.12</v>
      </c>
    </row>
    <row r="494" spans="1:14">
      <c r="A494">
        <v>198113</v>
      </c>
      <c r="B494" t="s">
        <v>77</v>
      </c>
      <c r="C494" t="s">
        <v>78</v>
      </c>
      <c r="D494">
        <v>-2.9830000000000001</v>
      </c>
      <c r="E494">
        <v>-24.927</v>
      </c>
      <c r="F494">
        <v>369.96100000000001</v>
      </c>
      <c r="G494">
        <v>-135.97999999999999</v>
      </c>
      <c r="H494">
        <v>2.8731200000000001</v>
      </c>
      <c r="I494" s="3">
        <v>9.0000000000000006E-5</v>
      </c>
      <c r="J494">
        <v>2.86659</v>
      </c>
      <c r="K494" s="3">
        <v>6.2000000000000003E-5</v>
      </c>
      <c r="L494">
        <v>18</v>
      </c>
    </row>
    <row r="495" spans="1:14">
      <c r="A495">
        <v>198114</v>
      </c>
      <c r="B495" t="s">
        <v>77</v>
      </c>
      <c r="C495" t="s">
        <v>78</v>
      </c>
      <c r="D495">
        <v>-2.9369999999999998</v>
      </c>
      <c r="E495">
        <v>-22.434000000000001</v>
      </c>
      <c r="F495">
        <v>370.00599999999997</v>
      </c>
      <c r="G495">
        <v>44.003100000000003</v>
      </c>
      <c r="H495">
        <v>2.87452</v>
      </c>
      <c r="I495" s="3">
        <v>7.3999999999999996E-5</v>
      </c>
      <c r="J495">
        <v>2.8648099999999999</v>
      </c>
      <c r="K495" s="3">
        <v>7.7999999999999999E-5</v>
      </c>
      <c r="L495">
        <v>18</v>
      </c>
    </row>
    <row r="496" spans="1:14">
      <c r="A496">
        <v>198115</v>
      </c>
      <c r="B496" t="s">
        <v>77</v>
      </c>
      <c r="C496" t="s">
        <v>78</v>
      </c>
      <c r="D496">
        <v>-2.8969999999999998</v>
      </c>
      <c r="E496">
        <v>-19.937999999999999</v>
      </c>
      <c r="F496">
        <v>370.00599999999997</v>
      </c>
      <c r="G496">
        <v>44.003100000000003</v>
      </c>
      <c r="H496">
        <v>2.8745799999999999</v>
      </c>
      <c r="I496" s="3">
        <v>7.1000000000000005E-5</v>
      </c>
      <c r="J496">
        <v>2.8654000000000002</v>
      </c>
      <c r="K496" s="3">
        <v>4.8999999999999998E-5</v>
      </c>
      <c r="L496">
        <v>18.09</v>
      </c>
    </row>
    <row r="497" spans="1:12">
      <c r="A497">
        <v>198116</v>
      </c>
      <c r="B497" t="s">
        <v>77</v>
      </c>
      <c r="C497" t="s">
        <v>78</v>
      </c>
      <c r="D497">
        <v>-2.855</v>
      </c>
      <c r="E497">
        <v>-17.435099999999998</v>
      </c>
      <c r="F497">
        <v>370.05799999999999</v>
      </c>
      <c r="G497">
        <v>44.003100000000003</v>
      </c>
      <c r="H497">
        <v>2.8731399999999998</v>
      </c>
      <c r="I497" s="3">
        <v>7.7999999999999999E-5</v>
      </c>
      <c r="J497">
        <v>2.8660700000000001</v>
      </c>
      <c r="K497" s="3">
        <v>3.1000000000000001E-5</v>
      </c>
      <c r="L497">
        <v>18.03</v>
      </c>
    </row>
    <row r="498" spans="1:12">
      <c r="A498">
        <v>198117</v>
      </c>
      <c r="B498" t="s">
        <v>77</v>
      </c>
      <c r="C498" t="s">
        <v>78</v>
      </c>
      <c r="D498">
        <v>-3.01</v>
      </c>
      <c r="E498">
        <v>-27.491</v>
      </c>
      <c r="F498">
        <v>372.87400000000002</v>
      </c>
      <c r="G498">
        <v>-135.977</v>
      </c>
      <c r="H498">
        <v>2.8730000000000002</v>
      </c>
      <c r="I498" s="3">
        <v>1.05E-4</v>
      </c>
      <c r="J498">
        <v>2.86774</v>
      </c>
      <c r="K498" s="3">
        <v>4.3000000000000002E-5</v>
      </c>
      <c r="L498">
        <v>18.02</v>
      </c>
    </row>
    <row r="499" spans="1:12">
      <c r="A499">
        <v>198118</v>
      </c>
      <c r="B499" t="s">
        <v>77</v>
      </c>
      <c r="C499" t="s">
        <v>78</v>
      </c>
      <c r="D499">
        <v>-2.95824</v>
      </c>
      <c r="E499">
        <v>-24.960999999999999</v>
      </c>
      <c r="F499">
        <v>372.90699999999998</v>
      </c>
      <c r="G499">
        <v>-135.977</v>
      </c>
      <c r="H499">
        <v>2.8742100000000002</v>
      </c>
      <c r="I499" s="3">
        <v>7.7999999999999999E-5</v>
      </c>
      <c r="J499">
        <v>2.8649800000000001</v>
      </c>
      <c r="K499" s="3">
        <v>4.8000000000000001E-5</v>
      </c>
      <c r="L499">
        <v>18.079999999999998</v>
      </c>
    </row>
    <row r="500" spans="1:12">
      <c r="A500">
        <v>198119</v>
      </c>
      <c r="B500" t="s">
        <v>77</v>
      </c>
      <c r="C500" t="s">
        <v>78</v>
      </c>
      <c r="D500">
        <v>-2.9140000000000001</v>
      </c>
      <c r="E500">
        <v>-22.469000000000001</v>
      </c>
      <c r="F500">
        <v>372.95100000000002</v>
      </c>
      <c r="G500">
        <v>44.003399999999999</v>
      </c>
      <c r="H500">
        <v>2.8728199999999999</v>
      </c>
      <c r="I500" s="3">
        <v>7.3999999999999996E-5</v>
      </c>
      <c r="J500">
        <v>2.8647200000000002</v>
      </c>
      <c r="K500" s="3">
        <v>8.1000000000000004E-5</v>
      </c>
      <c r="L500">
        <v>18.010000000000002</v>
      </c>
    </row>
    <row r="501" spans="1:12">
      <c r="A501">
        <v>198120</v>
      </c>
      <c r="B501" t="s">
        <v>77</v>
      </c>
      <c r="C501" t="s">
        <v>78</v>
      </c>
      <c r="D501">
        <v>-2.8740000000000001</v>
      </c>
      <c r="E501">
        <v>-19.975999999999999</v>
      </c>
      <c r="F501">
        <v>372.95100000000002</v>
      </c>
      <c r="G501">
        <v>44.003300000000003</v>
      </c>
      <c r="H501">
        <v>2.8708800000000001</v>
      </c>
      <c r="I501" s="3">
        <v>7.2000000000000002E-5</v>
      </c>
      <c r="J501">
        <v>2.8659500000000002</v>
      </c>
      <c r="K501" s="3">
        <v>4.8999999999999998E-5</v>
      </c>
      <c r="L501">
        <v>18.12</v>
      </c>
    </row>
    <row r="502" spans="1:12">
      <c r="A502">
        <v>198121</v>
      </c>
      <c r="B502" t="s">
        <v>77</v>
      </c>
      <c r="C502" t="s">
        <v>78</v>
      </c>
      <c r="D502">
        <v>-2.83</v>
      </c>
      <c r="E502">
        <v>-17.468</v>
      </c>
      <c r="F502">
        <v>373.00200000000001</v>
      </c>
      <c r="G502">
        <v>44.003300000000003</v>
      </c>
      <c r="H502">
        <v>2.8690799999999999</v>
      </c>
      <c r="I502" s="3">
        <v>7.7999999999999999E-5</v>
      </c>
      <c r="J502">
        <v>2.8667799999999999</v>
      </c>
      <c r="K502" s="3">
        <v>3.1000000000000001E-5</v>
      </c>
      <c r="L502">
        <v>18.07</v>
      </c>
    </row>
    <row r="503" spans="1:12">
      <c r="A503">
        <v>198122</v>
      </c>
      <c r="B503" t="s">
        <v>77</v>
      </c>
      <c r="C503" t="s">
        <v>78</v>
      </c>
      <c r="D503">
        <v>-2.9860000000000002</v>
      </c>
      <c r="E503">
        <v>-27.672000000000001</v>
      </c>
      <c r="F503">
        <v>375.87599999999998</v>
      </c>
      <c r="G503">
        <v>-135.97900000000001</v>
      </c>
      <c r="H503">
        <v>2.8722500000000002</v>
      </c>
      <c r="I503" s="3">
        <v>8.5000000000000006E-5</v>
      </c>
      <c r="J503">
        <v>2.8656799999999998</v>
      </c>
      <c r="K503" s="3">
        <v>2.6999999999999999E-5</v>
      </c>
      <c r="L503">
        <v>18.07</v>
      </c>
    </row>
    <row r="504" spans="1:12">
      <c r="A504">
        <v>198123</v>
      </c>
      <c r="B504" t="s">
        <v>77</v>
      </c>
      <c r="C504" t="s">
        <v>78</v>
      </c>
      <c r="D504">
        <v>-2.9391099999999999</v>
      </c>
      <c r="E504">
        <v>-25.141400000000001</v>
      </c>
      <c r="F504">
        <v>375.91800000000001</v>
      </c>
      <c r="G504">
        <v>-135.97800000000001</v>
      </c>
      <c r="H504">
        <v>2.87018</v>
      </c>
      <c r="I504" s="3">
        <v>7.2999999999999999E-5</v>
      </c>
      <c r="J504">
        <v>2.8644099999999999</v>
      </c>
      <c r="K504" s="3">
        <v>4.6E-5</v>
      </c>
      <c r="L504">
        <v>18.03</v>
      </c>
    </row>
    <row r="505" spans="1:12">
      <c r="A505">
        <v>198124</v>
      </c>
      <c r="B505" t="s">
        <v>77</v>
      </c>
      <c r="C505" t="s">
        <v>78</v>
      </c>
      <c r="D505">
        <v>-2.8929999999999998</v>
      </c>
      <c r="E505">
        <v>-22.646999999999998</v>
      </c>
      <c r="F505">
        <v>375.959</v>
      </c>
      <c r="G505">
        <v>44.003500000000003</v>
      </c>
      <c r="H505">
        <v>2.86869</v>
      </c>
      <c r="I505" s="3">
        <v>6.7000000000000002E-5</v>
      </c>
      <c r="J505">
        <v>2.8654199999999999</v>
      </c>
      <c r="K505" s="3">
        <v>8.3999999999999995E-5</v>
      </c>
      <c r="L505">
        <v>18.07</v>
      </c>
    </row>
    <row r="506" spans="1:12">
      <c r="A506">
        <v>198125</v>
      </c>
      <c r="B506" t="s">
        <v>77</v>
      </c>
      <c r="C506" t="s">
        <v>78</v>
      </c>
      <c r="D506">
        <v>-2.8519999999999999</v>
      </c>
      <c r="E506">
        <v>-20.149999999999999</v>
      </c>
      <c r="F506">
        <v>375.959</v>
      </c>
      <c r="G506">
        <v>44.003500000000003</v>
      </c>
      <c r="H506">
        <v>2.8676200000000001</v>
      </c>
      <c r="I506" s="3">
        <v>6.8999999999999997E-5</v>
      </c>
      <c r="J506">
        <v>2.86639</v>
      </c>
      <c r="K506" s="3">
        <v>5.0000000000000002E-5</v>
      </c>
      <c r="L506">
        <v>18.02</v>
      </c>
    </row>
    <row r="507" spans="1:12">
      <c r="A507">
        <v>198126</v>
      </c>
      <c r="B507" t="s">
        <v>77</v>
      </c>
      <c r="C507" t="s">
        <v>78</v>
      </c>
      <c r="D507">
        <v>-2.8079999999999998</v>
      </c>
      <c r="E507">
        <v>-17.6511</v>
      </c>
      <c r="F507">
        <v>376.012</v>
      </c>
      <c r="G507">
        <v>44.003500000000003</v>
      </c>
      <c r="H507">
        <v>2.8670300000000002</v>
      </c>
      <c r="I507" s="3">
        <v>6.7999999999999999E-5</v>
      </c>
      <c r="J507">
        <v>2.86713</v>
      </c>
      <c r="K507" s="3">
        <v>3.0000000000000001E-5</v>
      </c>
      <c r="L507">
        <v>18.07</v>
      </c>
    </row>
    <row r="508" spans="1:12">
      <c r="A508">
        <v>198127</v>
      </c>
      <c r="B508" t="s">
        <v>77</v>
      </c>
      <c r="C508" t="s">
        <v>78</v>
      </c>
      <c r="D508">
        <v>-2.9569999999999999</v>
      </c>
      <c r="E508">
        <v>-27.815999999999999</v>
      </c>
      <c r="F508">
        <v>379.84399999999999</v>
      </c>
      <c r="G508">
        <v>-135.97800000000001</v>
      </c>
      <c r="H508">
        <v>2.86802</v>
      </c>
      <c r="I508" s="3">
        <v>7.2999999999999999E-5</v>
      </c>
      <c r="J508">
        <v>2.8669799999999999</v>
      </c>
      <c r="K508" s="3">
        <v>2.5999999999999998E-5</v>
      </c>
      <c r="L508">
        <v>18</v>
      </c>
    </row>
    <row r="509" spans="1:12">
      <c r="A509">
        <v>198128</v>
      </c>
      <c r="B509" t="s">
        <v>77</v>
      </c>
      <c r="C509" t="s">
        <v>78</v>
      </c>
      <c r="D509">
        <v>-2.9079999999999999</v>
      </c>
      <c r="E509">
        <v>-25.2682</v>
      </c>
      <c r="F509">
        <v>379.887</v>
      </c>
      <c r="G509">
        <v>-135.977</v>
      </c>
      <c r="H509">
        <v>2.8672200000000001</v>
      </c>
      <c r="I509" s="3">
        <v>6.4999999999999994E-5</v>
      </c>
      <c r="J509">
        <v>2.8664100000000001</v>
      </c>
      <c r="K509" s="3">
        <v>4.3000000000000002E-5</v>
      </c>
      <c r="L509">
        <v>18.010000000000002</v>
      </c>
    </row>
    <row r="510" spans="1:12">
      <c r="A510">
        <v>198129</v>
      </c>
      <c r="B510" t="s">
        <v>77</v>
      </c>
      <c r="C510" t="s">
        <v>78</v>
      </c>
      <c r="D510">
        <v>-2.8639999999999999</v>
      </c>
      <c r="E510">
        <v>-22.751999999999999</v>
      </c>
      <c r="F510">
        <v>379.928</v>
      </c>
      <c r="G510">
        <v>44.003900000000002</v>
      </c>
      <c r="H510">
        <v>2.8667799999999999</v>
      </c>
      <c r="I510" s="3">
        <v>6.2000000000000003E-5</v>
      </c>
      <c r="J510">
        <v>2.86659</v>
      </c>
      <c r="K510" s="3">
        <v>7.7000000000000001E-5</v>
      </c>
      <c r="L510">
        <v>18.02</v>
      </c>
    </row>
    <row r="511" spans="1:12">
      <c r="A511">
        <v>198130</v>
      </c>
      <c r="B511" t="s">
        <v>77</v>
      </c>
      <c r="C511" t="s">
        <v>78</v>
      </c>
      <c r="D511">
        <v>-2.8220000000000001</v>
      </c>
      <c r="E511">
        <v>-20.234999999999999</v>
      </c>
      <c r="F511">
        <v>379.928</v>
      </c>
      <c r="G511">
        <v>44.003900000000002</v>
      </c>
      <c r="H511">
        <v>2.8666200000000002</v>
      </c>
      <c r="I511" s="3">
        <v>6.2000000000000003E-5</v>
      </c>
      <c r="J511">
        <v>2.8668100000000001</v>
      </c>
      <c r="K511" s="3">
        <v>4.8999999999999998E-5</v>
      </c>
      <c r="L511">
        <v>18.059999999999999</v>
      </c>
    </row>
    <row r="512" spans="1:12">
      <c r="A512">
        <v>198131</v>
      </c>
      <c r="B512" t="s">
        <v>77</v>
      </c>
      <c r="C512" t="s">
        <v>78</v>
      </c>
      <c r="D512">
        <v>-2.7789999999999999</v>
      </c>
      <c r="E512">
        <v>-17.722999999999999</v>
      </c>
      <c r="F512">
        <v>379.98099999999999</v>
      </c>
      <c r="G512">
        <v>44.003900000000002</v>
      </c>
      <c r="H512">
        <v>2.8664000000000001</v>
      </c>
      <c r="I512" s="3">
        <v>6.4999999999999994E-5</v>
      </c>
      <c r="J512">
        <v>2.86714</v>
      </c>
      <c r="K512" s="3">
        <v>3.0000000000000001E-5</v>
      </c>
      <c r="L512">
        <v>18.010000000000002</v>
      </c>
    </row>
    <row r="513" spans="1:12">
      <c r="A513">
        <v>198132</v>
      </c>
      <c r="B513" t="s">
        <v>77</v>
      </c>
      <c r="C513" t="s">
        <v>78</v>
      </c>
      <c r="D513">
        <v>-2.8973900000000001</v>
      </c>
      <c r="E513">
        <v>-28.123999999999999</v>
      </c>
      <c r="F513">
        <v>387.858</v>
      </c>
      <c r="G513">
        <v>-135.97499999999999</v>
      </c>
      <c r="H513">
        <v>2.8666800000000001</v>
      </c>
      <c r="I513" s="3">
        <v>7.4999999999999993E-5</v>
      </c>
      <c r="J513">
        <v>2.8674200000000001</v>
      </c>
      <c r="K513" s="3">
        <v>2.5000000000000001E-5</v>
      </c>
      <c r="L513">
        <v>18.010000000000002</v>
      </c>
    </row>
    <row r="514" spans="1:12">
      <c r="A514">
        <v>198133</v>
      </c>
      <c r="B514" t="s">
        <v>77</v>
      </c>
      <c r="C514" t="s">
        <v>78</v>
      </c>
      <c r="D514">
        <v>-2.8039999999999998</v>
      </c>
      <c r="E514">
        <v>-23.100999999999999</v>
      </c>
      <c r="F514">
        <v>387.93299999999999</v>
      </c>
      <c r="G514">
        <v>44.003700000000002</v>
      </c>
      <c r="H514">
        <v>2.86653</v>
      </c>
      <c r="I514" s="3">
        <v>6.3E-5</v>
      </c>
      <c r="J514">
        <v>2.86694</v>
      </c>
      <c r="K514" s="3">
        <v>8.0000000000000007E-5</v>
      </c>
      <c r="L514">
        <v>18.11</v>
      </c>
    </row>
    <row r="515" spans="1:12">
      <c r="A515">
        <v>198134</v>
      </c>
      <c r="B515" t="s">
        <v>77</v>
      </c>
      <c r="C515" t="s">
        <v>78</v>
      </c>
      <c r="D515">
        <v>-2.7191100000000001</v>
      </c>
      <c r="E515">
        <v>-18.100999999999999</v>
      </c>
      <c r="F515">
        <v>387.99</v>
      </c>
      <c r="G515">
        <v>44.003700000000002</v>
      </c>
      <c r="H515">
        <v>2.8661799999999999</v>
      </c>
      <c r="I515" s="3">
        <v>6.7000000000000002E-5</v>
      </c>
      <c r="J515">
        <v>2.86727</v>
      </c>
      <c r="K515" s="3">
        <v>3.1000000000000001E-5</v>
      </c>
      <c r="L515">
        <v>18.100000000000001</v>
      </c>
    </row>
    <row r="516" spans="1:12">
      <c r="A516">
        <v>198135</v>
      </c>
      <c r="B516" t="s">
        <v>77</v>
      </c>
      <c r="C516" t="s">
        <v>78</v>
      </c>
      <c r="D516">
        <v>-3.0990000000000002</v>
      </c>
      <c r="E516">
        <v>-27.146999999999998</v>
      </c>
      <c r="F516">
        <v>360.88900000000001</v>
      </c>
      <c r="G516">
        <v>-135.976</v>
      </c>
      <c r="H516">
        <v>2.8682699999999999</v>
      </c>
      <c r="I516" s="3">
        <v>1.5200000000000001E-4</v>
      </c>
      <c r="J516">
        <v>2.8729200000000001</v>
      </c>
      <c r="K516" s="3">
        <v>9.7999999999999997E-5</v>
      </c>
      <c r="L516">
        <v>18.079999999999998</v>
      </c>
    </row>
    <row r="517" spans="1:12">
      <c r="A517">
        <v>198136</v>
      </c>
      <c r="B517" t="s">
        <v>77</v>
      </c>
      <c r="C517" t="s">
        <v>78</v>
      </c>
      <c r="D517">
        <v>-3.0518200000000002</v>
      </c>
      <c r="E517">
        <v>-24.613</v>
      </c>
      <c r="F517">
        <v>360.92899999999997</v>
      </c>
      <c r="G517">
        <v>-135.97499999999999</v>
      </c>
      <c r="H517">
        <v>2.8704499999999999</v>
      </c>
      <c r="I517" s="3">
        <v>1.21E-4</v>
      </c>
      <c r="J517">
        <v>2.8687</v>
      </c>
      <c r="K517" s="3">
        <v>9.6000000000000002E-5</v>
      </c>
      <c r="L517">
        <v>18.07</v>
      </c>
    </row>
    <row r="518" spans="1:12">
      <c r="A518">
        <v>198137</v>
      </c>
      <c r="B518" t="s">
        <v>77</v>
      </c>
      <c r="C518" t="s">
        <v>78</v>
      </c>
      <c r="D518">
        <v>-3.0049999999999999</v>
      </c>
      <c r="E518">
        <v>-22.138000000000002</v>
      </c>
      <c r="F518">
        <v>360.96899999999999</v>
      </c>
      <c r="G518">
        <v>44.003100000000003</v>
      </c>
      <c r="H518">
        <v>2.8725999999999998</v>
      </c>
      <c r="I518" s="3">
        <v>1.08E-4</v>
      </c>
      <c r="J518">
        <v>2.8654000000000002</v>
      </c>
      <c r="K518" s="3">
        <v>9.8999999999999994E-5</v>
      </c>
      <c r="L518">
        <v>18.09</v>
      </c>
    </row>
    <row r="519" spans="1:12">
      <c r="A519">
        <v>198138</v>
      </c>
      <c r="B519" t="s">
        <v>77</v>
      </c>
      <c r="C519" t="s">
        <v>78</v>
      </c>
      <c r="D519">
        <v>-2.9650099999999999</v>
      </c>
      <c r="E519">
        <v>-19.63</v>
      </c>
      <c r="F519">
        <v>360.96899999999999</v>
      </c>
      <c r="G519">
        <v>44.003100000000003</v>
      </c>
      <c r="H519">
        <v>2.8747799999999999</v>
      </c>
      <c r="I519" s="3">
        <v>8.7000000000000001E-5</v>
      </c>
      <c r="J519">
        <v>2.8652700000000002</v>
      </c>
      <c r="K519" s="3">
        <v>5.1E-5</v>
      </c>
      <c r="L519">
        <v>18.11</v>
      </c>
    </row>
    <row r="520" spans="1:12">
      <c r="A520">
        <v>198139</v>
      </c>
      <c r="B520" t="s">
        <v>77</v>
      </c>
      <c r="C520" t="s">
        <v>78</v>
      </c>
      <c r="D520">
        <v>-2.92</v>
      </c>
      <c r="E520">
        <v>-17.138000000000002</v>
      </c>
      <c r="F520">
        <v>361.02499999999998</v>
      </c>
      <c r="G520">
        <v>44.003100000000003</v>
      </c>
      <c r="H520">
        <v>2.8741699999999999</v>
      </c>
      <c r="I520" s="3">
        <v>8.2999999999999998E-5</v>
      </c>
      <c r="J520">
        <v>2.8658600000000001</v>
      </c>
      <c r="K520" s="3">
        <v>2.9E-5</v>
      </c>
      <c r="L520">
        <v>18.09</v>
      </c>
    </row>
    <row r="521" spans="1:12">
      <c r="A521">
        <v>198140</v>
      </c>
      <c r="B521" t="s">
        <v>77</v>
      </c>
      <c r="C521" t="s">
        <v>78</v>
      </c>
      <c r="D521">
        <v>-3.1240000000000001</v>
      </c>
      <c r="E521">
        <v>-27.198</v>
      </c>
      <c r="F521">
        <v>357.94400000000002</v>
      </c>
      <c r="G521">
        <v>-135.98599999999999</v>
      </c>
      <c r="H521">
        <v>2.8687299999999998</v>
      </c>
      <c r="I521" s="3">
        <v>1.4999999999999999E-4</v>
      </c>
      <c r="J521">
        <v>2.8730600000000002</v>
      </c>
      <c r="K521" s="3">
        <v>7.2000000000000002E-5</v>
      </c>
      <c r="L521">
        <v>18.059999999999999</v>
      </c>
    </row>
    <row r="522" spans="1:12">
      <c r="A522">
        <v>198141</v>
      </c>
      <c r="B522" t="s">
        <v>77</v>
      </c>
      <c r="C522" t="s">
        <v>78</v>
      </c>
      <c r="D522">
        <v>-3.0750000000000002</v>
      </c>
      <c r="E522">
        <v>-24.657</v>
      </c>
      <c r="F522">
        <v>357.98500000000001</v>
      </c>
      <c r="G522">
        <v>-135.98699999999999</v>
      </c>
      <c r="H522">
        <v>2.87182</v>
      </c>
      <c r="I522" s="3">
        <v>1.0900000000000001E-4</v>
      </c>
      <c r="J522">
        <v>2.86748</v>
      </c>
      <c r="K522" s="3">
        <v>7.4999999999999993E-5</v>
      </c>
      <c r="L522">
        <v>18.02</v>
      </c>
    </row>
    <row r="523" spans="1:12">
      <c r="A523">
        <v>198142</v>
      </c>
      <c r="B523" t="s">
        <v>77</v>
      </c>
      <c r="C523" t="s">
        <v>78</v>
      </c>
      <c r="D523">
        <v>-3.028</v>
      </c>
      <c r="E523">
        <v>-22.17</v>
      </c>
      <c r="F523">
        <v>358.02800000000002</v>
      </c>
      <c r="G523">
        <v>44.003300000000003</v>
      </c>
      <c r="H523">
        <v>2.8739499999999998</v>
      </c>
      <c r="I523" s="3">
        <v>8.0000000000000007E-5</v>
      </c>
      <c r="J523">
        <v>2.8646500000000001</v>
      </c>
      <c r="K523" s="3">
        <v>8.1000000000000004E-5</v>
      </c>
      <c r="L523">
        <v>18.05</v>
      </c>
    </row>
    <row r="524" spans="1:12">
      <c r="A524">
        <v>198143</v>
      </c>
      <c r="B524" t="s">
        <v>77</v>
      </c>
      <c r="C524" t="s">
        <v>78</v>
      </c>
      <c r="D524">
        <v>-2.9889999999999999</v>
      </c>
      <c r="E524">
        <v>-19.6736</v>
      </c>
      <c r="F524">
        <v>358.02800000000002</v>
      </c>
      <c r="G524">
        <v>44.003300000000003</v>
      </c>
      <c r="H524">
        <v>2.8747699999999998</v>
      </c>
      <c r="I524" s="3">
        <v>7.4999999999999993E-5</v>
      </c>
      <c r="J524">
        <v>2.86517</v>
      </c>
      <c r="K524" s="3">
        <v>4.8000000000000001E-5</v>
      </c>
      <c r="L524">
        <v>18.05</v>
      </c>
    </row>
    <row r="525" spans="1:12">
      <c r="A525">
        <v>198144</v>
      </c>
      <c r="B525" t="s">
        <v>77</v>
      </c>
      <c r="C525" t="s">
        <v>78</v>
      </c>
      <c r="D525">
        <v>-2.948</v>
      </c>
      <c r="E525">
        <v>-17.170999999999999</v>
      </c>
      <c r="F525">
        <v>358.08</v>
      </c>
      <c r="G525">
        <v>44.003300000000003</v>
      </c>
      <c r="H525">
        <v>2.87439</v>
      </c>
      <c r="I525" s="3">
        <v>8.0000000000000007E-5</v>
      </c>
      <c r="J525">
        <v>2.8656199999999998</v>
      </c>
      <c r="K525" s="3">
        <v>3.0000000000000001E-5</v>
      </c>
      <c r="L525">
        <v>18.02</v>
      </c>
    </row>
    <row r="526" spans="1:12">
      <c r="A526">
        <v>198145</v>
      </c>
      <c r="B526" t="s">
        <v>77</v>
      </c>
      <c r="C526" t="s">
        <v>78</v>
      </c>
      <c r="D526">
        <v>-3.149</v>
      </c>
      <c r="E526">
        <v>-27.356000000000002</v>
      </c>
      <c r="F526">
        <v>354.92500000000001</v>
      </c>
      <c r="G526">
        <v>-135.97900000000001</v>
      </c>
      <c r="H526">
        <v>2.8719899999999998</v>
      </c>
      <c r="I526" s="3">
        <v>1.1400000000000001E-4</v>
      </c>
      <c r="J526">
        <v>2.86957</v>
      </c>
      <c r="K526" s="3">
        <v>5.0000000000000002E-5</v>
      </c>
      <c r="L526">
        <v>18.059999999999999</v>
      </c>
    </row>
    <row r="527" spans="1:12">
      <c r="A527">
        <v>198146</v>
      </c>
      <c r="B527" t="s">
        <v>77</v>
      </c>
      <c r="C527" t="s">
        <v>78</v>
      </c>
      <c r="D527">
        <v>-3.1030000000000002</v>
      </c>
      <c r="E527">
        <v>-24.832999999999998</v>
      </c>
      <c r="F527">
        <v>354.96800000000002</v>
      </c>
      <c r="G527">
        <v>-135.97900000000001</v>
      </c>
      <c r="H527">
        <v>2.87405</v>
      </c>
      <c r="I527" s="3">
        <v>8.1000000000000004E-5</v>
      </c>
      <c r="J527">
        <v>2.8660399999999999</v>
      </c>
      <c r="K527" s="3">
        <v>5.3000000000000001E-5</v>
      </c>
      <c r="L527">
        <v>18.04</v>
      </c>
    </row>
    <row r="528" spans="1:12">
      <c r="A528">
        <v>198147</v>
      </c>
      <c r="B528" t="s">
        <v>77</v>
      </c>
      <c r="C528" t="s">
        <v>78</v>
      </c>
      <c r="D528">
        <v>-3.0579999999999998</v>
      </c>
      <c r="E528">
        <v>-22.335000000000001</v>
      </c>
      <c r="F528">
        <v>355.012</v>
      </c>
      <c r="G528">
        <v>44.009300000000003</v>
      </c>
      <c r="H528">
        <v>2.8744200000000002</v>
      </c>
      <c r="I528" s="3">
        <v>7.1000000000000005E-5</v>
      </c>
      <c r="J528">
        <v>2.8645200000000002</v>
      </c>
      <c r="K528" s="3">
        <v>8.2000000000000001E-5</v>
      </c>
      <c r="L528">
        <v>18.11</v>
      </c>
    </row>
    <row r="529" spans="1:14">
      <c r="A529">
        <v>198148</v>
      </c>
      <c r="B529" t="s">
        <v>77</v>
      </c>
      <c r="C529" t="s">
        <v>78</v>
      </c>
      <c r="D529">
        <v>-3.0150000000000001</v>
      </c>
      <c r="E529">
        <v>-19.835000000000001</v>
      </c>
      <c r="F529">
        <v>355.012</v>
      </c>
      <c r="G529">
        <v>44.009500000000003</v>
      </c>
      <c r="H529">
        <v>2.8734099999999998</v>
      </c>
      <c r="I529" s="3">
        <v>7.4999999999999993E-5</v>
      </c>
      <c r="J529">
        <v>2.8653499999999998</v>
      </c>
      <c r="K529" s="3">
        <v>4.8999999999999998E-5</v>
      </c>
      <c r="L529">
        <v>18.04</v>
      </c>
    </row>
    <row r="530" spans="1:14">
      <c r="A530">
        <v>198149</v>
      </c>
      <c r="B530" t="s">
        <v>77</v>
      </c>
      <c r="C530" t="s">
        <v>78</v>
      </c>
      <c r="D530">
        <v>-2.9750000000000001</v>
      </c>
      <c r="E530">
        <v>-17.341000000000001</v>
      </c>
      <c r="F530">
        <v>355.06400000000002</v>
      </c>
      <c r="G530">
        <v>44.009500000000003</v>
      </c>
      <c r="H530">
        <v>2.8719100000000002</v>
      </c>
      <c r="I530" s="3">
        <v>7.8999999999999996E-5</v>
      </c>
      <c r="J530">
        <v>2.8662899999999998</v>
      </c>
      <c r="K530" s="3">
        <v>3.1000000000000001E-5</v>
      </c>
      <c r="L530">
        <v>18.02</v>
      </c>
    </row>
    <row r="531" spans="1:14">
      <c r="A531">
        <v>198150</v>
      </c>
      <c r="B531" t="s">
        <v>77</v>
      </c>
      <c r="C531" t="s">
        <v>78</v>
      </c>
      <c r="D531">
        <v>-3.1749999999999998</v>
      </c>
      <c r="E531">
        <v>-27.321999999999999</v>
      </c>
      <c r="F531">
        <v>351.916</v>
      </c>
      <c r="G531">
        <v>-135.982</v>
      </c>
      <c r="H531">
        <v>2.8732600000000001</v>
      </c>
      <c r="I531" s="3">
        <v>8.7999999999999998E-5</v>
      </c>
      <c r="J531">
        <v>2.8656899999999998</v>
      </c>
      <c r="K531" s="3">
        <v>2.8E-5</v>
      </c>
      <c r="L531">
        <v>18.02</v>
      </c>
    </row>
    <row r="532" spans="1:14">
      <c r="A532">
        <v>198151</v>
      </c>
      <c r="B532" t="s">
        <v>77</v>
      </c>
      <c r="C532" t="s">
        <v>78</v>
      </c>
      <c r="D532">
        <v>-3.1259999999999999</v>
      </c>
      <c r="E532">
        <v>-24.769100000000002</v>
      </c>
      <c r="F532">
        <v>351.95499999999998</v>
      </c>
      <c r="G532">
        <v>-135.982</v>
      </c>
      <c r="H532">
        <v>2.87195</v>
      </c>
      <c r="I532" s="3">
        <v>7.1000000000000005E-5</v>
      </c>
      <c r="J532">
        <v>2.8643299999999998</v>
      </c>
      <c r="K532" s="3">
        <v>4.6999999999999997E-5</v>
      </c>
      <c r="L532">
        <v>18.11</v>
      </c>
    </row>
    <row r="533" spans="1:14">
      <c r="A533">
        <v>198152</v>
      </c>
      <c r="B533" t="s">
        <v>77</v>
      </c>
      <c r="C533" t="s">
        <v>78</v>
      </c>
      <c r="D533">
        <v>-3.0787</v>
      </c>
      <c r="E533">
        <v>-22.262</v>
      </c>
      <c r="F533">
        <v>351.99900000000002</v>
      </c>
      <c r="G533">
        <v>44.010800000000003</v>
      </c>
      <c r="H533">
        <v>2.8706999999999998</v>
      </c>
      <c r="I533" s="3">
        <v>6.9999999999999994E-5</v>
      </c>
      <c r="J533">
        <v>2.8649499999999999</v>
      </c>
      <c r="K533" s="3">
        <v>7.7999999999999999E-5</v>
      </c>
      <c r="L533">
        <v>18.059999999999999</v>
      </c>
    </row>
    <row r="534" spans="1:14">
      <c r="A534">
        <v>198153</v>
      </c>
      <c r="B534" t="s">
        <v>77</v>
      </c>
      <c r="C534" t="s">
        <v>78</v>
      </c>
      <c r="D534">
        <v>-3.0379999999999998</v>
      </c>
      <c r="E534">
        <v>-19.751000000000001</v>
      </c>
      <c r="F534">
        <v>351.99900000000002</v>
      </c>
      <c r="G534">
        <v>44.011000000000003</v>
      </c>
      <c r="H534">
        <v>2.86896</v>
      </c>
      <c r="I534" s="3">
        <v>6.8999999999999997E-5</v>
      </c>
      <c r="J534">
        <v>2.8660399999999999</v>
      </c>
      <c r="K534" s="3">
        <v>4.6999999999999997E-5</v>
      </c>
      <c r="L534">
        <v>18.11</v>
      </c>
    </row>
    <row r="535" spans="1:14" s="2" customFormat="1">
      <c r="A535">
        <v>198154</v>
      </c>
      <c r="B535" t="s">
        <v>77</v>
      </c>
      <c r="C535" t="s">
        <v>78</v>
      </c>
      <c r="D535">
        <v>-2.9940000000000002</v>
      </c>
      <c r="E535">
        <v>-17.228100000000001</v>
      </c>
      <c r="F535">
        <v>352.05399999999997</v>
      </c>
      <c r="G535">
        <v>44.011000000000003</v>
      </c>
      <c r="H535">
        <v>2.8679299999999999</v>
      </c>
      <c r="I535" s="3">
        <v>7.1000000000000005E-5</v>
      </c>
      <c r="J535">
        <v>2.8669099999999998</v>
      </c>
      <c r="K535" s="3">
        <v>3.0000000000000001E-5</v>
      </c>
      <c r="L535">
        <v>18</v>
      </c>
      <c r="M535"/>
      <c r="N535" s="15"/>
    </row>
    <row r="536" spans="1:14" s="2" customFormat="1">
      <c r="A536">
        <v>198155</v>
      </c>
      <c r="B536" t="s">
        <v>77</v>
      </c>
      <c r="C536" t="s">
        <v>78</v>
      </c>
      <c r="D536">
        <v>-3.2069999999999999</v>
      </c>
      <c r="E536">
        <v>-27.413</v>
      </c>
      <c r="F536">
        <v>347.94499999999999</v>
      </c>
      <c r="G536">
        <v>-135.97999999999999</v>
      </c>
      <c r="H536">
        <v>2.8688500000000001</v>
      </c>
      <c r="I536" s="3">
        <v>7.7000000000000001E-5</v>
      </c>
      <c r="J536">
        <v>2.8666200000000002</v>
      </c>
      <c r="K536" s="3">
        <v>2.5999999999999998E-5</v>
      </c>
      <c r="L536">
        <v>18.010000000000002</v>
      </c>
      <c r="M536"/>
      <c r="N536" s="15"/>
    </row>
    <row r="537" spans="1:14" s="2" customFormat="1">
      <c r="A537">
        <v>198156</v>
      </c>
      <c r="B537" t="s">
        <v>77</v>
      </c>
      <c r="C537" t="s">
        <v>78</v>
      </c>
      <c r="D537">
        <v>-3.1589999999999998</v>
      </c>
      <c r="E537">
        <v>-24.8794</v>
      </c>
      <c r="F537">
        <v>347.98599999999999</v>
      </c>
      <c r="G537">
        <v>-135.97999999999999</v>
      </c>
      <c r="H537">
        <v>2.8678900000000001</v>
      </c>
      <c r="I537" s="3">
        <v>6.4999999999999994E-5</v>
      </c>
      <c r="J537">
        <v>2.8660299999999999</v>
      </c>
      <c r="K537" s="3">
        <v>4.3000000000000002E-5</v>
      </c>
      <c r="L537">
        <v>18</v>
      </c>
      <c r="M537"/>
      <c r="N537" s="15"/>
    </row>
    <row r="538" spans="1:14" s="2" customFormat="1">
      <c r="A538">
        <v>198157</v>
      </c>
      <c r="B538" t="s">
        <v>77</v>
      </c>
      <c r="C538" t="s">
        <v>78</v>
      </c>
      <c r="D538">
        <v>-3.113</v>
      </c>
      <c r="E538">
        <v>-22.382000000000001</v>
      </c>
      <c r="F538">
        <v>348.02800000000002</v>
      </c>
      <c r="G538">
        <v>44.008699999999997</v>
      </c>
      <c r="H538">
        <v>2.8671799999999998</v>
      </c>
      <c r="I538" s="3">
        <v>6.0000000000000002E-5</v>
      </c>
      <c r="J538">
        <v>2.8664299999999998</v>
      </c>
      <c r="K538" s="3">
        <v>7.7000000000000001E-5</v>
      </c>
      <c r="L538">
        <v>18.12</v>
      </c>
      <c r="M538"/>
      <c r="N538" s="15"/>
    </row>
    <row r="539" spans="1:14" s="2" customFormat="1">
      <c r="A539">
        <v>198158</v>
      </c>
      <c r="B539" t="s">
        <v>77</v>
      </c>
      <c r="C539" t="s">
        <v>78</v>
      </c>
      <c r="D539">
        <v>-3.073</v>
      </c>
      <c r="E539">
        <v>-19.887</v>
      </c>
      <c r="F539">
        <v>348.02800000000002</v>
      </c>
      <c r="G539">
        <v>44.008899999999997</v>
      </c>
      <c r="H539">
        <v>2.86707</v>
      </c>
      <c r="I539" s="3">
        <v>6.3E-5</v>
      </c>
      <c r="J539">
        <v>2.8666700000000001</v>
      </c>
      <c r="K539" s="3">
        <v>4.8000000000000001E-5</v>
      </c>
      <c r="L539">
        <v>18.11</v>
      </c>
      <c r="M539"/>
      <c r="N539" s="15"/>
    </row>
    <row r="540" spans="1:14" s="2" customFormat="1">
      <c r="A540">
        <v>198159</v>
      </c>
      <c r="B540" t="s">
        <v>77</v>
      </c>
      <c r="C540" t="s">
        <v>78</v>
      </c>
      <c r="D540">
        <v>-3.0289999999999999</v>
      </c>
      <c r="E540">
        <v>-17.387</v>
      </c>
      <c r="F540">
        <v>348.08199999999999</v>
      </c>
      <c r="G540">
        <v>44.008899999999997</v>
      </c>
      <c r="H540">
        <v>2.86659</v>
      </c>
      <c r="I540" s="3">
        <v>6.6000000000000005E-5</v>
      </c>
      <c r="J540">
        <v>2.8671700000000002</v>
      </c>
      <c r="K540" s="3">
        <v>2.9E-5</v>
      </c>
      <c r="L540">
        <v>18.010000000000002</v>
      </c>
      <c r="M540"/>
      <c r="N540" s="15"/>
    </row>
    <row r="541" spans="1:14" s="2" customFormat="1">
      <c r="A541">
        <v>198160</v>
      </c>
      <c r="B541" t="s">
        <v>77</v>
      </c>
      <c r="C541" t="s">
        <v>78</v>
      </c>
      <c r="D541">
        <v>-3.274</v>
      </c>
      <c r="E541">
        <v>-27.588000000000001</v>
      </c>
      <c r="F541">
        <v>339.80799999999999</v>
      </c>
      <c r="G541">
        <v>-135.98500000000001</v>
      </c>
      <c r="H541">
        <v>2.8673500000000001</v>
      </c>
      <c r="I541" s="3">
        <v>7.2000000000000002E-5</v>
      </c>
      <c r="J541">
        <v>2.8671700000000002</v>
      </c>
      <c r="K541" s="3">
        <v>2.5999999999999998E-5</v>
      </c>
      <c r="L541">
        <v>18.12</v>
      </c>
      <c r="M541"/>
      <c r="N541" s="15"/>
    </row>
    <row r="542" spans="1:14" s="2" customFormat="1">
      <c r="A542">
        <v>198161</v>
      </c>
      <c r="B542" t="s">
        <v>77</v>
      </c>
      <c r="C542" t="s">
        <v>78</v>
      </c>
      <c r="D542">
        <v>-3.1840000000000002</v>
      </c>
      <c r="E542">
        <v>-22.576000000000001</v>
      </c>
      <c r="F542">
        <v>339.887</v>
      </c>
      <c r="G542">
        <v>44.008800000000001</v>
      </c>
      <c r="H542">
        <v>2.8668999999999998</v>
      </c>
      <c r="I542" s="3">
        <v>6.3E-5</v>
      </c>
      <c r="J542">
        <v>2.867</v>
      </c>
      <c r="K542" s="3">
        <v>7.8999999999999996E-5</v>
      </c>
      <c r="L542">
        <v>18</v>
      </c>
      <c r="M542"/>
      <c r="N542" s="15"/>
    </row>
    <row r="543" spans="1:14" s="2" customFormat="1">
      <c r="A543">
        <v>198162</v>
      </c>
      <c r="B543" t="s">
        <v>77</v>
      </c>
      <c r="C543" t="s">
        <v>78</v>
      </c>
      <c r="D543">
        <v>999</v>
      </c>
      <c r="E543">
        <v>999</v>
      </c>
      <c r="F543">
        <v>999</v>
      </c>
      <c r="G543">
        <v>999</v>
      </c>
      <c r="H543">
        <v>2.86652</v>
      </c>
      <c r="I543" s="3">
        <v>6.4999999999999994E-5</v>
      </c>
      <c r="J543">
        <v>2.8672200000000001</v>
      </c>
      <c r="K543" s="3">
        <v>3.0000000000000001E-5</v>
      </c>
      <c r="L543">
        <v>18.03</v>
      </c>
      <c r="M543"/>
      <c r="N543" s="15"/>
    </row>
    <row r="544" spans="1:14" s="2" customFormat="1">
      <c r="A544" s="6">
        <v>198163</v>
      </c>
      <c r="B544" s="6" t="s">
        <v>80</v>
      </c>
      <c r="C544" s="6" t="s">
        <v>81</v>
      </c>
      <c r="D544" s="6">
        <v>999</v>
      </c>
      <c r="E544" s="6">
        <v>999</v>
      </c>
      <c r="F544" s="6">
        <v>999</v>
      </c>
      <c r="G544" s="6">
        <v>999</v>
      </c>
      <c r="H544" s="6">
        <v>2.86903</v>
      </c>
      <c r="I544" s="7">
        <v>1.8200000000000001E-4</v>
      </c>
      <c r="J544" s="6"/>
      <c r="K544" s="7"/>
      <c r="L544" s="6">
        <v>45.02</v>
      </c>
      <c r="M544" s="6"/>
      <c r="N544" s="15"/>
    </row>
    <row r="545" spans="1:14" s="2" customFormat="1">
      <c r="A545">
        <v>198164</v>
      </c>
      <c r="B545" t="s">
        <v>80</v>
      </c>
      <c r="C545" t="s">
        <v>81</v>
      </c>
      <c r="D545">
        <v>3.5373100000000002</v>
      </c>
      <c r="E545">
        <v>-23.637899999999998</v>
      </c>
      <c r="F545">
        <v>354.77300000000002</v>
      </c>
      <c r="G545">
        <v>45.298299999999998</v>
      </c>
      <c r="H545">
        <v>2.86896</v>
      </c>
      <c r="I545" s="3">
        <v>2.4499999999999999E-4</v>
      </c>
      <c r="J545"/>
      <c r="K545" s="3"/>
      <c r="L545">
        <v>72.010000000000005</v>
      </c>
      <c r="M545"/>
      <c r="N545" s="15"/>
    </row>
    <row r="546" spans="1:14" s="2" customFormat="1">
      <c r="A546">
        <v>198165</v>
      </c>
      <c r="B546" t="s">
        <v>80</v>
      </c>
      <c r="C546" t="s">
        <v>81</v>
      </c>
      <c r="D546">
        <v>999</v>
      </c>
      <c r="E546">
        <v>999</v>
      </c>
      <c r="F546">
        <v>999</v>
      </c>
      <c r="G546">
        <v>999</v>
      </c>
      <c r="H546">
        <v>2.8691900000000001</v>
      </c>
      <c r="I546" s="3">
        <v>1.6100000000000001E-4</v>
      </c>
      <c r="J546"/>
      <c r="K546" s="3"/>
      <c r="L546">
        <v>36.020000000000003</v>
      </c>
      <c r="M546"/>
      <c r="N546" s="15"/>
    </row>
    <row r="547" spans="1:14" s="2" customFormat="1">
      <c r="A547">
        <v>198166</v>
      </c>
      <c r="B547" t="s">
        <v>80</v>
      </c>
      <c r="C547" t="s">
        <v>81</v>
      </c>
      <c r="D547">
        <v>999</v>
      </c>
      <c r="E547">
        <v>999</v>
      </c>
      <c r="F547">
        <v>999</v>
      </c>
      <c r="G547">
        <v>999</v>
      </c>
      <c r="H547">
        <v>2.8694799999999998</v>
      </c>
      <c r="I547" s="3">
        <v>1.92E-4</v>
      </c>
      <c r="J547"/>
      <c r="K547" s="3"/>
      <c r="L547">
        <v>45.02</v>
      </c>
      <c r="M547"/>
      <c r="N547" s="15"/>
    </row>
    <row r="548" spans="1:14" s="2" customFormat="1">
      <c r="A548">
        <v>198167</v>
      </c>
      <c r="B548" t="s">
        <v>80</v>
      </c>
      <c r="C548" t="s">
        <v>81</v>
      </c>
      <c r="D548">
        <v>3.5369999999999999</v>
      </c>
      <c r="E548">
        <v>-23.71</v>
      </c>
      <c r="F548">
        <v>357.738</v>
      </c>
      <c r="G548">
        <v>45.299300000000002</v>
      </c>
      <c r="H548">
        <v>2.8703699999999999</v>
      </c>
      <c r="I548" s="3">
        <v>1.9900000000000001E-4</v>
      </c>
      <c r="J548"/>
      <c r="K548" s="3"/>
      <c r="L548">
        <v>54.02</v>
      </c>
      <c r="M548"/>
      <c r="N548" s="15"/>
    </row>
    <row r="549" spans="1:14" s="2" customFormat="1">
      <c r="A549">
        <v>198168</v>
      </c>
      <c r="B549" t="s">
        <v>80</v>
      </c>
      <c r="C549" t="s">
        <v>81</v>
      </c>
      <c r="D549">
        <v>999</v>
      </c>
      <c r="E549">
        <v>999</v>
      </c>
      <c r="F549">
        <v>999</v>
      </c>
      <c r="G549">
        <v>999</v>
      </c>
      <c r="H549">
        <v>2.8699300000000001</v>
      </c>
      <c r="I549" s="3">
        <v>1.5300000000000001E-4</v>
      </c>
      <c r="J549"/>
      <c r="K549" s="3"/>
      <c r="L549">
        <v>36.020000000000003</v>
      </c>
      <c r="M549"/>
      <c r="N549" s="15"/>
    </row>
    <row r="550" spans="1:14" s="2" customFormat="1">
      <c r="A550">
        <v>198169</v>
      </c>
      <c r="B550" t="s">
        <v>80</v>
      </c>
      <c r="C550" t="s">
        <v>81</v>
      </c>
      <c r="D550">
        <v>999</v>
      </c>
      <c r="E550">
        <v>999</v>
      </c>
      <c r="F550">
        <v>999</v>
      </c>
      <c r="G550">
        <v>999</v>
      </c>
      <c r="H550">
        <v>2.8697900000000001</v>
      </c>
      <c r="I550" s="3">
        <v>1.9900000000000001E-4</v>
      </c>
      <c r="J550"/>
      <c r="K550" s="3"/>
      <c r="L550">
        <v>45</v>
      </c>
      <c r="M550"/>
      <c r="N550" s="15"/>
    </row>
    <row r="551" spans="1:14" s="2" customFormat="1">
      <c r="A551">
        <v>198170</v>
      </c>
      <c r="B551" t="s">
        <v>80</v>
      </c>
      <c r="C551" t="s">
        <v>81</v>
      </c>
      <c r="D551">
        <v>3.5230000000000001</v>
      </c>
      <c r="E551">
        <v>-23.724</v>
      </c>
      <c r="F551">
        <v>351.78800000000001</v>
      </c>
      <c r="G551">
        <v>45.299399999999999</v>
      </c>
      <c r="H551">
        <v>2.86957</v>
      </c>
      <c r="I551" s="3">
        <v>2.31E-4</v>
      </c>
      <c r="J551"/>
      <c r="K551" s="3"/>
      <c r="L551">
        <v>72.010000000000005</v>
      </c>
      <c r="M551"/>
      <c r="N551" s="15"/>
    </row>
    <row r="552" spans="1:14" s="2" customFormat="1">
      <c r="A552">
        <v>198171</v>
      </c>
      <c r="B552" t="s">
        <v>80</v>
      </c>
      <c r="C552" t="s">
        <v>81</v>
      </c>
      <c r="D552">
        <v>3.5230000000000001</v>
      </c>
      <c r="E552">
        <v>-26.3657</v>
      </c>
      <c r="F552">
        <v>348.76299999999998</v>
      </c>
      <c r="G552">
        <v>45.299500000000002</v>
      </c>
      <c r="H552">
        <v>2.8705500000000002</v>
      </c>
      <c r="I552" s="3">
        <v>1.6000000000000001E-4</v>
      </c>
      <c r="J552"/>
      <c r="K552" s="3"/>
      <c r="L552">
        <v>36.01</v>
      </c>
      <c r="M552"/>
      <c r="N552" s="15"/>
    </row>
    <row r="553" spans="1:14" s="2" customFormat="1">
      <c r="A553" s="9">
        <v>198172</v>
      </c>
      <c r="B553" s="9" t="s">
        <v>82</v>
      </c>
      <c r="C553" s="9" t="s">
        <v>83</v>
      </c>
      <c r="D553" s="9">
        <v>71.17</v>
      </c>
      <c r="E553" s="9">
        <v>-19.372</v>
      </c>
      <c r="F553" s="9">
        <v>127.16500000000001</v>
      </c>
      <c r="G553" s="9">
        <v>45.000999999999998</v>
      </c>
      <c r="H553" s="10" t="s">
        <v>74</v>
      </c>
      <c r="I553" s="10" t="s">
        <v>74</v>
      </c>
      <c r="J553" s="9"/>
      <c r="K553" s="10"/>
      <c r="L553" s="9">
        <v>12.02</v>
      </c>
      <c r="M553" s="9"/>
      <c r="N553" s="15"/>
    </row>
    <row r="554" spans="1:14" s="2" customFormat="1">
      <c r="A554" s="11">
        <v>198173</v>
      </c>
      <c r="B554" s="11" t="s">
        <v>82</v>
      </c>
      <c r="C554" s="11" t="s">
        <v>83</v>
      </c>
      <c r="D554" s="11">
        <v>71.17</v>
      </c>
      <c r="E554" s="11">
        <v>-16.870999999999999</v>
      </c>
      <c r="F554" s="11">
        <v>127.16500000000001</v>
      </c>
      <c r="G554" s="11">
        <v>45.000500000000002</v>
      </c>
      <c r="H554" s="11">
        <v>2.8998200000000001</v>
      </c>
      <c r="I554" s="12">
        <v>1.8619999999999999E-3</v>
      </c>
      <c r="J554" s="11"/>
      <c r="K554" s="12"/>
      <c r="L554" s="11">
        <v>8.01</v>
      </c>
      <c r="M554" s="11"/>
      <c r="N554" s="15"/>
    </row>
    <row r="555" spans="1:14" s="2" customFormat="1">
      <c r="A555" s="11">
        <v>198174</v>
      </c>
      <c r="B555" s="11" t="s">
        <v>82</v>
      </c>
      <c r="C555" s="11" t="s">
        <v>83</v>
      </c>
      <c r="D555" s="11">
        <v>71.17</v>
      </c>
      <c r="E555" s="11">
        <v>-19.510999999999999</v>
      </c>
      <c r="F555" s="11">
        <v>130.79300000000001</v>
      </c>
      <c r="G555" s="11">
        <v>45.000300000000003</v>
      </c>
      <c r="H555" s="11">
        <v>3.0535199999999998</v>
      </c>
      <c r="I555" s="12">
        <v>1.0579E-2</v>
      </c>
      <c r="J555" s="11"/>
      <c r="K555" s="12"/>
      <c r="L555" s="11">
        <v>12.02</v>
      </c>
      <c r="M555" s="11"/>
      <c r="N555" s="15"/>
    </row>
    <row r="556" spans="1:14" s="2" customFormat="1">
      <c r="A556" s="11">
        <v>198175</v>
      </c>
      <c r="B556" s="11" t="s">
        <v>82</v>
      </c>
      <c r="C556" s="11" t="s">
        <v>83</v>
      </c>
      <c r="D556" s="11">
        <v>71.17</v>
      </c>
      <c r="E556" s="11">
        <v>-17.016999999999999</v>
      </c>
      <c r="F556" s="11">
        <v>130.91200000000001</v>
      </c>
      <c r="G556" s="11">
        <v>45.000100000000003</v>
      </c>
      <c r="H556" s="12" t="s">
        <v>74</v>
      </c>
      <c r="I556" s="12" t="s">
        <v>74</v>
      </c>
      <c r="J556" s="11"/>
      <c r="K556" s="12"/>
      <c r="L556" s="11">
        <v>16</v>
      </c>
      <c r="M556" s="11"/>
      <c r="N556" s="15"/>
    </row>
    <row r="557" spans="1:14" s="2" customFormat="1">
      <c r="A557" s="11">
        <v>198176</v>
      </c>
      <c r="B557" s="11" t="s">
        <v>82</v>
      </c>
      <c r="C557" s="11" t="s">
        <v>83</v>
      </c>
      <c r="D557" s="11">
        <v>71.17</v>
      </c>
      <c r="E557" s="11">
        <v>-14.518000000000001</v>
      </c>
      <c r="F557" s="11">
        <v>131.02099999999999</v>
      </c>
      <c r="G557" s="11">
        <v>44.999899999999997</v>
      </c>
      <c r="H557" s="11">
        <v>2.5025300000000001</v>
      </c>
      <c r="I557" s="12">
        <v>1.8258E-2</v>
      </c>
      <c r="J557" s="11"/>
      <c r="K557" s="12"/>
      <c r="L557" s="11">
        <v>8.01</v>
      </c>
      <c r="M557" s="11"/>
      <c r="N557" s="15"/>
    </row>
    <row r="558" spans="1:14" s="2" customFormat="1">
      <c r="A558" s="11">
        <v>198177</v>
      </c>
      <c r="B558" s="11" t="s">
        <v>82</v>
      </c>
      <c r="C558" s="11" t="s">
        <v>83</v>
      </c>
      <c r="D558" s="11">
        <v>71.17</v>
      </c>
      <c r="E558" s="11">
        <v>-19.832799999999999</v>
      </c>
      <c r="F558" s="11">
        <v>134.33500000000001</v>
      </c>
      <c r="G558" s="11">
        <v>44.999899999999997</v>
      </c>
      <c r="H558" s="11">
        <v>3.70851</v>
      </c>
      <c r="I558" s="12">
        <v>4.8999000000000001E-2</v>
      </c>
      <c r="J558" s="11"/>
      <c r="K558" s="12"/>
      <c r="L558" s="11">
        <v>8.01</v>
      </c>
      <c r="M558" s="11"/>
      <c r="N558" s="15"/>
    </row>
    <row r="559" spans="1:14" s="2" customFormat="1">
      <c r="A559" s="11">
        <v>198178</v>
      </c>
      <c r="B559" s="11" t="s">
        <v>82</v>
      </c>
      <c r="C559" s="11" t="s">
        <v>83</v>
      </c>
      <c r="D559" s="11">
        <v>71.17</v>
      </c>
      <c r="E559" s="11">
        <v>-17.3383</v>
      </c>
      <c r="F559" s="11">
        <v>134.58699999999999</v>
      </c>
      <c r="G559" s="11">
        <v>44.999899999999997</v>
      </c>
      <c r="H559" s="11">
        <v>2.8648199999999999</v>
      </c>
      <c r="I559" s="12">
        <v>8.8999999999999995E-5</v>
      </c>
      <c r="J559" s="11"/>
      <c r="K559" s="12"/>
      <c r="L559" s="11">
        <v>8.01</v>
      </c>
      <c r="M559" s="11"/>
      <c r="N559" s="15"/>
    </row>
    <row r="560" spans="1:14" s="2" customFormat="1">
      <c r="A560" s="11">
        <v>198179</v>
      </c>
      <c r="B560" s="11" t="s">
        <v>82</v>
      </c>
      <c r="C560" s="11" t="s">
        <v>83</v>
      </c>
      <c r="D560" s="11">
        <v>71.17</v>
      </c>
      <c r="E560" s="11">
        <v>-20.178000000000001</v>
      </c>
      <c r="F560" s="11">
        <v>137.61000000000001</v>
      </c>
      <c r="G560" s="11">
        <v>44.999899999999997</v>
      </c>
      <c r="H560" s="11">
        <v>3.5905499999999999</v>
      </c>
      <c r="I560" s="12">
        <v>0.11480799999999999</v>
      </c>
      <c r="J560" s="11"/>
      <c r="K560" s="12"/>
      <c r="L560" s="11">
        <v>8.02</v>
      </c>
      <c r="M560" s="11"/>
      <c r="N560" s="15"/>
    </row>
    <row r="561" spans="1:14" s="2" customFormat="1">
      <c r="A561" s="11">
        <v>198180</v>
      </c>
      <c r="B561" s="11" t="s">
        <v>82</v>
      </c>
      <c r="C561" s="11" t="s">
        <v>83</v>
      </c>
      <c r="D561" s="11">
        <v>71.168999999999997</v>
      </c>
      <c r="E561" s="11">
        <v>-19.366</v>
      </c>
      <c r="F561" s="11">
        <v>127.17</v>
      </c>
      <c r="G561" s="11">
        <v>-134.999</v>
      </c>
      <c r="H561" s="11">
        <v>2.5701399999999999</v>
      </c>
      <c r="I561" s="12">
        <v>0.68772100000000003</v>
      </c>
      <c r="J561" s="11"/>
      <c r="K561" s="12"/>
      <c r="L561" s="11">
        <v>12.01</v>
      </c>
      <c r="M561" s="11"/>
      <c r="N561" s="15"/>
    </row>
    <row r="562" spans="1:14" s="2" customFormat="1">
      <c r="A562" s="11">
        <v>198181</v>
      </c>
      <c r="B562" s="11" t="s">
        <v>82</v>
      </c>
      <c r="C562" s="11" t="s">
        <v>83</v>
      </c>
      <c r="D562" s="11">
        <v>71.168999999999997</v>
      </c>
      <c r="E562" s="11">
        <v>-16.87</v>
      </c>
      <c r="F562" s="11">
        <v>127.17</v>
      </c>
      <c r="G562" s="11">
        <v>-134.999</v>
      </c>
      <c r="H562" s="11">
        <v>3.3236400000000001</v>
      </c>
      <c r="I562" s="12">
        <v>2.2745999999999999E-2</v>
      </c>
      <c r="J562" s="11"/>
      <c r="K562" s="12"/>
      <c r="L562" s="11">
        <v>8.02</v>
      </c>
      <c r="M562" s="11"/>
      <c r="N562" s="15"/>
    </row>
    <row r="563" spans="1:14" s="2" customFormat="1">
      <c r="A563" s="11">
        <v>198182</v>
      </c>
      <c r="B563" s="11" t="s">
        <v>82</v>
      </c>
      <c r="C563" s="11" t="s">
        <v>83</v>
      </c>
      <c r="D563" s="11">
        <v>71.168999999999997</v>
      </c>
      <c r="E563" s="11">
        <v>-19.512799999999999</v>
      </c>
      <c r="F563" s="11">
        <v>130.79300000000001</v>
      </c>
      <c r="G563" s="11">
        <v>-134.99799999999999</v>
      </c>
      <c r="H563" s="11">
        <v>2.9079199999999998</v>
      </c>
      <c r="I563" s="12">
        <v>4.274E-2</v>
      </c>
      <c r="J563" s="11"/>
      <c r="K563" s="12"/>
      <c r="L563" s="11">
        <v>12.02</v>
      </c>
      <c r="M563" s="11"/>
      <c r="N563" s="15"/>
    </row>
    <row r="564" spans="1:14" s="2" customFormat="1">
      <c r="A564" s="11">
        <v>198183</v>
      </c>
      <c r="B564" s="11" t="s">
        <v>82</v>
      </c>
      <c r="C564" s="11" t="s">
        <v>83</v>
      </c>
      <c r="D564" s="11">
        <v>71.168999999999997</v>
      </c>
      <c r="E564" s="11">
        <v>-17.015000000000001</v>
      </c>
      <c r="F564" s="11">
        <v>130.91</v>
      </c>
      <c r="G564" s="11">
        <v>-134.99799999999999</v>
      </c>
      <c r="H564" s="11">
        <v>2.91642</v>
      </c>
      <c r="I564" s="12">
        <v>1.8630000000000001E-3</v>
      </c>
      <c r="J564" s="11"/>
      <c r="K564" s="12"/>
      <c r="L564" s="11">
        <v>16.02</v>
      </c>
      <c r="M564" s="11"/>
      <c r="N564" s="15"/>
    </row>
    <row r="565" spans="1:14" s="2" customFormat="1">
      <c r="A565" s="11">
        <v>198184</v>
      </c>
      <c r="B565" s="11" t="s">
        <v>82</v>
      </c>
      <c r="C565" s="11" t="s">
        <v>83</v>
      </c>
      <c r="D565" s="11">
        <v>71.168999999999997</v>
      </c>
      <c r="E565" s="11">
        <v>-14.518000000000001</v>
      </c>
      <c r="F565" s="11">
        <v>131.02500000000001</v>
      </c>
      <c r="G565" s="11">
        <v>-134.99799999999999</v>
      </c>
      <c r="H565" s="11">
        <v>2.8183099999999999</v>
      </c>
      <c r="I565" s="12">
        <v>3.59E-4</v>
      </c>
      <c r="J565" s="11"/>
      <c r="K565" s="12"/>
      <c r="L565" s="11">
        <v>8.01</v>
      </c>
      <c r="M565" s="11"/>
      <c r="N565" s="15"/>
    </row>
    <row r="566" spans="1:14" s="2" customFormat="1">
      <c r="A566" s="11">
        <v>198185</v>
      </c>
      <c r="B566" s="11" t="s">
        <v>82</v>
      </c>
      <c r="C566" s="11" t="s">
        <v>83</v>
      </c>
      <c r="D566" s="11">
        <v>71.168999999999997</v>
      </c>
      <c r="E566" s="11">
        <v>-19.834</v>
      </c>
      <c r="F566" s="11">
        <v>134.33500000000001</v>
      </c>
      <c r="G566" s="11">
        <v>-134.99799999999999</v>
      </c>
      <c r="H566" s="12" t="s">
        <v>74</v>
      </c>
      <c r="I566" s="12" t="s">
        <v>74</v>
      </c>
      <c r="J566" s="11"/>
      <c r="K566" s="12"/>
      <c r="L566" s="11">
        <v>8.02</v>
      </c>
      <c r="M566" s="11"/>
      <c r="N566" s="15"/>
    </row>
    <row r="567" spans="1:14" s="2" customFormat="1">
      <c r="A567" s="11">
        <v>198186</v>
      </c>
      <c r="B567" s="11" t="s">
        <v>82</v>
      </c>
      <c r="C567" s="11" t="s">
        <v>83</v>
      </c>
      <c r="D567" s="11">
        <v>71.168999999999997</v>
      </c>
      <c r="E567" s="11">
        <v>-17.339099999999998</v>
      </c>
      <c r="F567" s="11">
        <v>134.58699999999999</v>
      </c>
      <c r="G567" s="11">
        <v>-134.99799999999999</v>
      </c>
      <c r="H567" s="11">
        <v>3.3351299999999999</v>
      </c>
      <c r="I567" s="12">
        <v>3.2847000000000001E-2</v>
      </c>
      <c r="J567" s="11"/>
      <c r="K567" s="12"/>
      <c r="L567" s="11">
        <v>12</v>
      </c>
      <c r="M567" s="11"/>
      <c r="N567" s="15"/>
    </row>
    <row r="568" spans="1:14" s="2" customFormat="1">
      <c r="A568" s="11">
        <v>198187</v>
      </c>
      <c r="B568" s="11" t="s">
        <v>82</v>
      </c>
      <c r="C568" s="11" t="s">
        <v>83</v>
      </c>
      <c r="D568" s="11">
        <v>71.168999999999997</v>
      </c>
      <c r="E568" s="11">
        <v>-20.186</v>
      </c>
      <c r="F568" s="11">
        <v>137.60900000000001</v>
      </c>
      <c r="G568" s="11">
        <v>-134.99799999999999</v>
      </c>
      <c r="H568" s="12" t="s">
        <v>74</v>
      </c>
      <c r="I568" s="12" t="s">
        <v>74</v>
      </c>
      <c r="J568" s="11"/>
      <c r="K568" s="12"/>
      <c r="L568" s="11">
        <v>8</v>
      </c>
      <c r="M568" s="11"/>
      <c r="N568" s="15"/>
    </row>
    <row r="569" spans="1:14" s="2" customFormat="1">
      <c r="A569" s="6">
        <v>198188</v>
      </c>
      <c r="B569" s="6" t="s">
        <v>84</v>
      </c>
      <c r="C569" s="6" t="s">
        <v>85</v>
      </c>
      <c r="D569" s="6">
        <v>76.83</v>
      </c>
      <c r="E569" s="6">
        <v>-29.763000000000002</v>
      </c>
      <c r="F569" s="6">
        <v>431.14600000000002</v>
      </c>
      <c r="G569" s="6">
        <v>-136.47999999999999</v>
      </c>
      <c r="H569" s="6">
        <v>2.8703400000000001</v>
      </c>
      <c r="I569" s="7">
        <v>8.8999999999999995E-5</v>
      </c>
      <c r="J569" s="6">
        <v>2.8728899999999999</v>
      </c>
      <c r="K569" s="7">
        <v>8.7999999999999998E-5</v>
      </c>
      <c r="L569" s="6">
        <v>7</v>
      </c>
      <c r="M569" s="6"/>
      <c r="N569" s="15"/>
    </row>
    <row r="570" spans="1:14" s="2" customFormat="1">
      <c r="A570">
        <v>198189</v>
      </c>
      <c r="B570" t="s">
        <v>84</v>
      </c>
      <c r="C570" t="s">
        <v>85</v>
      </c>
      <c r="D570">
        <v>76.828999999999994</v>
      </c>
      <c r="E570">
        <v>-27.233000000000001</v>
      </c>
      <c r="F570">
        <v>431.17399999999998</v>
      </c>
      <c r="G570">
        <v>-136.483</v>
      </c>
      <c r="H570">
        <v>2.8715099999999998</v>
      </c>
      <c r="I570" s="3">
        <v>7.3999999999999996E-5</v>
      </c>
      <c r="J570">
        <v>2.8685999999999998</v>
      </c>
      <c r="K570" s="3">
        <v>5.8E-5</v>
      </c>
      <c r="L570">
        <v>7.01</v>
      </c>
      <c r="M570"/>
      <c r="N570" s="15"/>
    </row>
    <row r="571" spans="1:14" s="2" customFormat="1">
      <c r="A571">
        <v>198190</v>
      </c>
      <c r="B571" t="s">
        <v>84</v>
      </c>
      <c r="C571" t="s">
        <v>85</v>
      </c>
      <c r="D571">
        <v>76.831000000000003</v>
      </c>
      <c r="E571">
        <v>-24.715</v>
      </c>
      <c r="F571">
        <v>431.22</v>
      </c>
      <c r="G571">
        <v>43.513199999999998</v>
      </c>
      <c r="H571">
        <v>2.8709699999999998</v>
      </c>
      <c r="I571" s="3">
        <v>6.6000000000000005E-5</v>
      </c>
      <c r="J571">
        <v>2.8658800000000002</v>
      </c>
      <c r="K571" s="3">
        <v>6.4999999999999994E-5</v>
      </c>
      <c r="L571">
        <v>7</v>
      </c>
      <c r="M571"/>
      <c r="N571" s="15"/>
    </row>
    <row r="572" spans="1:14" s="2" customFormat="1">
      <c r="A572">
        <v>198191</v>
      </c>
      <c r="B572" t="s">
        <v>84</v>
      </c>
      <c r="C572" t="s">
        <v>85</v>
      </c>
      <c r="D572">
        <v>76.831000000000003</v>
      </c>
      <c r="E572">
        <v>-22.201000000000001</v>
      </c>
      <c r="F572">
        <v>431.21899999999999</v>
      </c>
      <c r="G572">
        <v>43.512</v>
      </c>
      <c r="H572">
        <v>2.8677700000000002</v>
      </c>
      <c r="I572" s="3">
        <v>5.5000000000000002E-5</v>
      </c>
      <c r="J572">
        <v>2.8655599999999999</v>
      </c>
      <c r="K572" s="3">
        <v>3.6000000000000001E-5</v>
      </c>
      <c r="L572">
        <v>7.02</v>
      </c>
      <c r="M572"/>
      <c r="N572" s="15"/>
    </row>
    <row r="573" spans="1:14" s="2" customFormat="1">
      <c r="A573">
        <v>198192</v>
      </c>
      <c r="B573" t="s">
        <v>84</v>
      </c>
      <c r="C573" t="s">
        <v>85</v>
      </c>
      <c r="D573">
        <v>76.831000000000003</v>
      </c>
      <c r="E573">
        <v>-19.682400000000001</v>
      </c>
      <c r="F573">
        <v>431.26400000000001</v>
      </c>
      <c r="G573">
        <v>43.511600000000001</v>
      </c>
      <c r="H573">
        <v>2.8639299999999999</v>
      </c>
      <c r="I573" s="3">
        <v>4.5000000000000003E-5</v>
      </c>
      <c r="J573">
        <v>2.8664299999999998</v>
      </c>
      <c r="K573" s="3">
        <v>2.0000000000000002E-5</v>
      </c>
      <c r="L573">
        <v>7.01</v>
      </c>
      <c r="M573"/>
      <c r="N573" s="15"/>
    </row>
    <row r="574" spans="1:14" s="2" customFormat="1">
      <c r="A574">
        <v>198193</v>
      </c>
      <c r="B574" t="s">
        <v>84</v>
      </c>
      <c r="C574" t="s">
        <v>85</v>
      </c>
      <c r="D574">
        <v>73.819000000000003</v>
      </c>
      <c r="E574">
        <v>-29.83</v>
      </c>
      <c r="F574">
        <v>431.09300000000002</v>
      </c>
      <c r="G574">
        <v>-136.464</v>
      </c>
      <c r="H574">
        <v>2.8705099999999999</v>
      </c>
      <c r="I574" s="3">
        <v>8.7999999999999998E-5</v>
      </c>
      <c r="J574">
        <v>2.8731900000000001</v>
      </c>
      <c r="K574" s="3">
        <v>7.2000000000000002E-5</v>
      </c>
      <c r="L574">
        <v>7</v>
      </c>
      <c r="M574"/>
      <c r="N574" s="15"/>
    </row>
    <row r="575" spans="1:14" s="2" customFormat="1">
      <c r="A575">
        <v>198194</v>
      </c>
      <c r="B575" t="s">
        <v>84</v>
      </c>
      <c r="C575" t="s">
        <v>85</v>
      </c>
      <c r="D575">
        <v>73.819000000000003</v>
      </c>
      <c r="E575">
        <v>-27.302</v>
      </c>
      <c r="F575">
        <v>431.137</v>
      </c>
      <c r="G575">
        <v>-136.46299999999999</v>
      </c>
      <c r="H575">
        <v>2.87087</v>
      </c>
      <c r="I575" s="3">
        <v>6.0999999999999999E-5</v>
      </c>
      <c r="J575">
        <v>2.86755</v>
      </c>
      <c r="K575" s="3">
        <v>5.1999999999999997E-5</v>
      </c>
      <c r="L575">
        <v>7.01</v>
      </c>
      <c r="M575"/>
      <c r="N575" s="15"/>
    </row>
    <row r="576" spans="1:14" s="2" customFormat="1">
      <c r="A576">
        <v>198195</v>
      </c>
      <c r="B576" t="s">
        <v>84</v>
      </c>
      <c r="C576" t="s">
        <v>85</v>
      </c>
      <c r="D576">
        <v>73.819999999999993</v>
      </c>
      <c r="E576">
        <v>-24.780999999999999</v>
      </c>
      <c r="F576">
        <v>431.18400000000003</v>
      </c>
      <c r="G576">
        <v>43.519799999999996</v>
      </c>
      <c r="H576">
        <v>2.8702000000000001</v>
      </c>
      <c r="I576" s="3">
        <v>5.5999999999999999E-5</v>
      </c>
      <c r="J576">
        <v>2.8649800000000001</v>
      </c>
      <c r="K576" s="3">
        <v>5.7000000000000003E-5</v>
      </c>
      <c r="L576">
        <v>7.02</v>
      </c>
      <c r="M576"/>
      <c r="N576" s="15"/>
    </row>
    <row r="577" spans="1:14" s="2" customFormat="1">
      <c r="A577">
        <v>198196</v>
      </c>
      <c r="B577" t="s">
        <v>84</v>
      </c>
      <c r="C577" t="s">
        <v>85</v>
      </c>
      <c r="D577">
        <v>73.819999999999993</v>
      </c>
      <c r="E577">
        <v>-22.274999999999999</v>
      </c>
      <c r="F577">
        <v>431.18400000000003</v>
      </c>
      <c r="G577">
        <v>43.52</v>
      </c>
      <c r="H577">
        <v>2.8668</v>
      </c>
      <c r="I577" s="3">
        <v>4.6E-5</v>
      </c>
      <c r="J577">
        <v>2.8650199999999999</v>
      </c>
      <c r="K577" s="3">
        <v>3.0000000000000001E-5</v>
      </c>
      <c r="L577">
        <v>7.01</v>
      </c>
      <c r="M577"/>
      <c r="N577" s="15"/>
    </row>
    <row r="578" spans="1:14" s="2" customFormat="1">
      <c r="A578">
        <v>198197</v>
      </c>
      <c r="B578" t="s">
        <v>84</v>
      </c>
      <c r="C578" t="s">
        <v>85</v>
      </c>
      <c r="D578">
        <v>73.819999999999993</v>
      </c>
      <c r="E578">
        <v>-19.757999999999999</v>
      </c>
      <c r="F578">
        <v>431.22699999999998</v>
      </c>
      <c r="G578">
        <v>43.520099999999999</v>
      </c>
      <c r="H578">
        <v>2.8635199999999998</v>
      </c>
      <c r="I578" s="3">
        <v>4.6E-5</v>
      </c>
      <c r="J578">
        <v>2.8656700000000002</v>
      </c>
      <c r="K578" s="3">
        <v>2.0000000000000002E-5</v>
      </c>
      <c r="L578">
        <v>7.01</v>
      </c>
      <c r="M578"/>
      <c r="N578" s="15"/>
    </row>
    <row r="579" spans="1:14" s="2" customFormat="1">
      <c r="A579">
        <v>198198</v>
      </c>
      <c r="B579" t="s">
        <v>84</v>
      </c>
      <c r="C579" t="s">
        <v>85</v>
      </c>
      <c r="D579">
        <v>70.808000000000007</v>
      </c>
      <c r="E579">
        <v>-30.056999999999999</v>
      </c>
      <c r="F579">
        <v>431.05799999999999</v>
      </c>
      <c r="G579">
        <v>-136.46100000000001</v>
      </c>
      <c r="H579">
        <v>2.86869</v>
      </c>
      <c r="I579" s="3">
        <v>7.6000000000000004E-5</v>
      </c>
      <c r="J579">
        <v>2.8723399999999999</v>
      </c>
      <c r="K579" s="3">
        <v>4.6E-5</v>
      </c>
      <c r="L579">
        <v>7.02</v>
      </c>
      <c r="M579"/>
      <c r="N579" s="15"/>
    </row>
    <row r="580" spans="1:14" s="2" customFormat="1">
      <c r="A580">
        <v>198199</v>
      </c>
      <c r="B580" t="s">
        <v>84</v>
      </c>
      <c r="C580" t="s">
        <v>85</v>
      </c>
      <c r="D580">
        <v>70.808000000000007</v>
      </c>
      <c r="E580">
        <v>-27.530999999999999</v>
      </c>
      <c r="F580">
        <v>431.101</v>
      </c>
      <c r="G580">
        <v>-136.46</v>
      </c>
      <c r="H580">
        <v>2.8685499999999999</v>
      </c>
      <c r="I580" s="3">
        <v>4.6E-5</v>
      </c>
      <c r="J580">
        <v>2.86652</v>
      </c>
      <c r="K580" s="3">
        <v>3.6999999999999998E-5</v>
      </c>
      <c r="L580">
        <v>7</v>
      </c>
      <c r="M580"/>
      <c r="N580" s="15"/>
    </row>
    <row r="581" spans="1:14" s="2" customFormat="1">
      <c r="A581">
        <v>198200</v>
      </c>
      <c r="B581" t="s">
        <v>84</v>
      </c>
      <c r="C581" t="s">
        <v>85</v>
      </c>
      <c r="D581">
        <v>70.808999999999997</v>
      </c>
      <c r="E581">
        <v>-25.036999999999999</v>
      </c>
      <c r="F581">
        <v>431.14800000000002</v>
      </c>
      <c r="G581">
        <v>43.512700000000002</v>
      </c>
      <c r="H581">
        <v>2.8683200000000002</v>
      </c>
      <c r="I581" s="3">
        <v>4.6999999999999997E-5</v>
      </c>
      <c r="J581">
        <v>2.8648899999999999</v>
      </c>
      <c r="K581" s="3">
        <v>4.8000000000000001E-5</v>
      </c>
      <c r="L581">
        <v>7</v>
      </c>
      <c r="M581"/>
      <c r="N581" s="15"/>
    </row>
    <row r="582" spans="1:14" s="2" customFormat="1">
      <c r="A582">
        <v>198201</v>
      </c>
      <c r="B582" t="s">
        <v>84</v>
      </c>
      <c r="C582" t="s">
        <v>85</v>
      </c>
      <c r="D582">
        <v>70.808999999999997</v>
      </c>
      <c r="E582">
        <v>-22.533000000000001</v>
      </c>
      <c r="F582">
        <v>431.14699999999999</v>
      </c>
      <c r="G582">
        <v>43.511400000000002</v>
      </c>
      <c r="H582">
        <v>2.8658100000000002</v>
      </c>
      <c r="I582" s="3">
        <v>4.5000000000000003E-5</v>
      </c>
      <c r="J582">
        <v>2.8652299999999999</v>
      </c>
      <c r="K582" s="3">
        <v>3.1000000000000001E-5</v>
      </c>
      <c r="L582">
        <v>7</v>
      </c>
      <c r="M582"/>
      <c r="N582" s="15"/>
    </row>
    <row r="583" spans="1:14" s="2" customFormat="1">
      <c r="A583">
        <v>198202</v>
      </c>
      <c r="B583" t="s">
        <v>84</v>
      </c>
      <c r="C583" t="s">
        <v>85</v>
      </c>
      <c r="D583">
        <v>70.808999999999997</v>
      </c>
      <c r="E583">
        <v>-20.036000000000001</v>
      </c>
      <c r="F583">
        <v>431.19200000000001</v>
      </c>
      <c r="G583">
        <v>43.510899999999999</v>
      </c>
      <c r="H583">
        <v>2.8641800000000002</v>
      </c>
      <c r="I583" s="3">
        <v>4.6999999999999997E-5</v>
      </c>
      <c r="J583">
        <v>2.8658800000000002</v>
      </c>
      <c r="K583" s="3">
        <v>2.0999999999999999E-5</v>
      </c>
      <c r="L583">
        <v>7.01</v>
      </c>
      <c r="M583"/>
      <c r="N583" s="15"/>
    </row>
    <row r="584" spans="1:14" s="2" customFormat="1">
      <c r="A584">
        <v>198203</v>
      </c>
      <c r="B584" t="s">
        <v>84</v>
      </c>
      <c r="C584" t="s">
        <v>85</v>
      </c>
      <c r="D584">
        <v>67.861999999999995</v>
      </c>
      <c r="E584">
        <v>-30.062000000000001</v>
      </c>
      <c r="F584">
        <v>431.024</v>
      </c>
      <c r="G584">
        <v>-136.464</v>
      </c>
      <c r="H584">
        <v>2.8654700000000002</v>
      </c>
      <c r="I584" s="3">
        <v>4.8000000000000001E-5</v>
      </c>
      <c r="J584">
        <v>2.8675700000000002</v>
      </c>
      <c r="K584" s="3">
        <v>2.9E-5</v>
      </c>
      <c r="L584">
        <v>7.01</v>
      </c>
      <c r="M584"/>
      <c r="N584" s="15"/>
    </row>
    <row r="585" spans="1:14" s="2" customFormat="1">
      <c r="A585">
        <v>198204</v>
      </c>
      <c r="B585" t="s">
        <v>84</v>
      </c>
      <c r="C585" t="s">
        <v>85</v>
      </c>
      <c r="D585">
        <v>67.861999999999995</v>
      </c>
      <c r="E585">
        <v>-27.539000000000001</v>
      </c>
      <c r="F585">
        <v>431.06799999999998</v>
      </c>
      <c r="G585">
        <v>-136.46299999999999</v>
      </c>
      <c r="H585">
        <v>2.8673799999999998</v>
      </c>
      <c r="I585" s="3">
        <v>3.8000000000000002E-5</v>
      </c>
      <c r="J585">
        <v>2.8648199999999999</v>
      </c>
      <c r="K585" s="3">
        <v>3.0000000000000001E-5</v>
      </c>
      <c r="L585">
        <v>7.01</v>
      </c>
      <c r="M585"/>
      <c r="N585" s="15"/>
    </row>
    <row r="586" spans="1:14" s="2" customFormat="1">
      <c r="A586">
        <v>198205</v>
      </c>
      <c r="B586" t="s">
        <v>84</v>
      </c>
      <c r="C586" t="s">
        <v>85</v>
      </c>
      <c r="D586">
        <v>67.863</v>
      </c>
      <c r="E586">
        <v>-25.042000000000002</v>
      </c>
      <c r="F586">
        <v>431.11399999999998</v>
      </c>
      <c r="G586">
        <v>43.520699999999998</v>
      </c>
      <c r="H586">
        <v>2.86721</v>
      </c>
      <c r="I586" s="3">
        <v>4.6999999999999997E-5</v>
      </c>
      <c r="J586">
        <v>2.8645800000000001</v>
      </c>
      <c r="K586" s="3">
        <v>4.8999999999999998E-5</v>
      </c>
      <c r="L586">
        <v>7.01</v>
      </c>
      <c r="M586"/>
      <c r="N586" s="15"/>
    </row>
    <row r="587" spans="1:14" s="2" customFormat="1">
      <c r="A587">
        <v>198206</v>
      </c>
      <c r="B587" t="s">
        <v>84</v>
      </c>
      <c r="C587" t="s">
        <v>85</v>
      </c>
      <c r="D587">
        <v>67.863</v>
      </c>
      <c r="E587">
        <v>-22.533000000000001</v>
      </c>
      <c r="F587">
        <v>431.113</v>
      </c>
      <c r="G587">
        <v>43.521000000000001</v>
      </c>
      <c r="H587">
        <v>2.8666299999999998</v>
      </c>
      <c r="I587" s="3">
        <v>4.6999999999999997E-5</v>
      </c>
      <c r="J587">
        <v>2.8655499999999998</v>
      </c>
      <c r="K587" s="3">
        <v>3.1000000000000001E-5</v>
      </c>
      <c r="L587">
        <v>7.01</v>
      </c>
      <c r="M587"/>
      <c r="N587" s="15"/>
    </row>
    <row r="588" spans="1:14" s="2" customFormat="1">
      <c r="A588">
        <v>198207</v>
      </c>
      <c r="B588" t="s">
        <v>84</v>
      </c>
      <c r="C588" t="s">
        <v>85</v>
      </c>
      <c r="D588">
        <v>67.863</v>
      </c>
      <c r="E588">
        <v>-20.042999999999999</v>
      </c>
      <c r="F588">
        <v>431.15800000000002</v>
      </c>
      <c r="G588">
        <v>43.5212</v>
      </c>
      <c r="H588">
        <v>2.8661099999999999</v>
      </c>
      <c r="I588" s="3">
        <v>4.6E-5</v>
      </c>
      <c r="J588">
        <v>2.8665799999999999</v>
      </c>
      <c r="K588" s="3">
        <v>2.0000000000000002E-5</v>
      </c>
      <c r="L588">
        <v>7.01</v>
      </c>
      <c r="M588"/>
      <c r="N588" s="15"/>
    </row>
    <row r="589" spans="1:14" s="2" customFormat="1">
      <c r="A589">
        <v>198208</v>
      </c>
      <c r="B589" t="s">
        <v>84</v>
      </c>
      <c r="C589" t="s">
        <v>85</v>
      </c>
      <c r="D589">
        <v>64.850999999999999</v>
      </c>
      <c r="E589">
        <v>-30.213000000000001</v>
      </c>
      <c r="F589">
        <v>430.98700000000002</v>
      </c>
      <c r="G589">
        <v>-136.464</v>
      </c>
      <c r="H589">
        <v>2.8661599999999998</v>
      </c>
      <c r="I589" s="3">
        <v>3.8999999999999999E-5</v>
      </c>
      <c r="J589">
        <v>2.86578</v>
      </c>
      <c r="K589" s="3">
        <v>1.8E-5</v>
      </c>
      <c r="L589">
        <v>7.02</v>
      </c>
      <c r="M589"/>
      <c r="N589" s="15"/>
    </row>
    <row r="590" spans="1:14" s="2" customFormat="1">
      <c r="A590">
        <v>198209</v>
      </c>
      <c r="B590" t="s">
        <v>84</v>
      </c>
      <c r="C590" t="s">
        <v>85</v>
      </c>
      <c r="D590">
        <v>64.850999999999999</v>
      </c>
      <c r="E590">
        <v>-27.681000000000001</v>
      </c>
      <c r="F590">
        <v>431.03</v>
      </c>
      <c r="G590">
        <v>-136.46299999999999</v>
      </c>
      <c r="H590">
        <v>2.86795</v>
      </c>
      <c r="I590" s="3">
        <v>3.8999999999999999E-5</v>
      </c>
      <c r="J590">
        <v>2.86477</v>
      </c>
      <c r="K590" s="3">
        <v>2.9E-5</v>
      </c>
      <c r="L590">
        <v>7.01</v>
      </c>
      <c r="M590"/>
      <c r="N590" s="15"/>
    </row>
    <row r="591" spans="1:14" s="2" customFormat="1">
      <c r="A591">
        <v>198210</v>
      </c>
      <c r="B591" t="s">
        <v>84</v>
      </c>
      <c r="C591" t="s">
        <v>85</v>
      </c>
      <c r="D591">
        <v>64.852999999999994</v>
      </c>
      <c r="E591">
        <v>-25.178999999999998</v>
      </c>
      <c r="F591">
        <v>431.07600000000002</v>
      </c>
      <c r="G591">
        <v>43.5197</v>
      </c>
      <c r="H591">
        <v>2.8681000000000001</v>
      </c>
      <c r="I591" s="3">
        <v>4.3999999999999999E-5</v>
      </c>
      <c r="J591">
        <v>2.8652199999999999</v>
      </c>
      <c r="K591" s="3">
        <v>4.8999999999999998E-5</v>
      </c>
      <c r="L591">
        <v>7</v>
      </c>
      <c r="M591"/>
      <c r="N591" s="15"/>
    </row>
    <row r="592" spans="1:14" s="2" customFormat="1">
      <c r="A592">
        <v>198211</v>
      </c>
      <c r="B592" t="s">
        <v>84</v>
      </c>
      <c r="C592" t="s">
        <v>85</v>
      </c>
      <c r="D592">
        <v>64.852000000000004</v>
      </c>
      <c r="E592">
        <v>-22.678999999999998</v>
      </c>
      <c r="F592">
        <v>431.07600000000002</v>
      </c>
      <c r="G592">
        <v>43.519799999999996</v>
      </c>
      <c r="H592">
        <v>2.8676900000000001</v>
      </c>
      <c r="I592" s="3">
        <v>4.3999999999999999E-5</v>
      </c>
      <c r="J592">
        <v>2.8662000000000001</v>
      </c>
      <c r="K592" s="3">
        <v>3.0000000000000001E-5</v>
      </c>
      <c r="L592">
        <v>7.01</v>
      </c>
      <c r="M592"/>
      <c r="N592" s="15"/>
    </row>
    <row r="593" spans="1:14" s="2" customFormat="1">
      <c r="A593">
        <v>198212</v>
      </c>
      <c r="B593" t="s">
        <v>84</v>
      </c>
      <c r="C593" t="s">
        <v>85</v>
      </c>
      <c r="D593">
        <v>64.852000000000004</v>
      </c>
      <c r="E593">
        <v>-20.183</v>
      </c>
      <c r="F593">
        <v>431.12200000000001</v>
      </c>
      <c r="G593">
        <v>43.52</v>
      </c>
      <c r="H593">
        <v>2.8672</v>
      </c>
      <c r="I593" s="3">
        <v>4.3999999999999999E-5</v>
      </c>
      <c r="J593">
        <v>2.8669799999999999</v>
      </c>
      <c r="K593" s="3">
        <v>2.0999999999999999E-5</v>
      </c>
      <c r="L593">
        <v>7.01</v>
      </c>
      <c r="M593"/>
      <c r="N593" s="15"/>
    </row>
    <row r="594" spans="1:14" s="2" customFormat="1">
      <c r="A594">
        <v>198213</v>
      </c>
      <c r="B594" t="s">
        <v>84</v>
      </c>
      <c r="C594" t="s">
        <v>85</v>
      </c>
      <c r="D594">
        <v>60.88</v>
      </c>
      <c r="E594">
        <v>-30.31</v>
      </c>
      <c r="F594">
        <v>430.93900000000002</v>
      </c>
      <c r="G594">
        <v>-136.46700000000001</v>
      </c>
      <c r="H594">
        <v>2.8675199999999998</v>
      </c>
      <c r="I594" s="3">
        <v>3.8999999999999999E-5</v>
      </c>
      <c r="J594">
        <v>2.86721</v>
      </c>
      <c r="K594" s="3">
        <v>1.8E-5</v>
      </c>
      <c r="L594">
        <v>7.02</v>
      </c>
      <c r="M594"/>
      <c r="N594" s="15"/>
    </row>
    <row r="595" spans="1:14" s="2" customFormat="1">
      <c r="A595">
        <v>198214</v>
      </c>
      <c r="B595" t="s">
        <v>84</v>
      </c>
      <c r="C595" t="s">
        <v>85</v>
      </c>
      <c r="D595">
        <v>60.88</v>
      </c>
      <c r="E595">
        <v>-27.762</v>
      </c>
      <c r="F595">
        <v>430.983</v>
      </c>
      <c r="G595">
        <v>-136.46600000000001</v>
      </c>
      <c r="H595">
        <v>2.8677299999999999</v>
      </c>
      <c r="I595" s="3">
        <v>3.6999999999999998E-5</v>
      </c>
      <c r="J595">
        <v>2.8666100000000001</v>
      </c>
      <c r="K595" s="3">
        <v>2.8E-5</v>
      </c>
      <c r="L595">
        <v>7.01</v>
      </c>
      <c r="M595"/>
      <c r="N595" s="15"/>
    </row>
    <row r="596" spans="1:14" s="2" customFormat="1">
      <c r="A596">
        <v>198215</v>
      </c>
      <c r="B596" t="s">
        <v>84</v>
      </c>
      <c r="C596" t="s">
        <v>85</v>
      </c>
      <c r="D596">
        <v>60.881999999999998</v>
      </c>
      <c r="E596">
        <v>-25.253</v>
      </c>
      <c r="F596">
        <v>431.03</v>
      </c>
      <c r="G596">
        <v>43.518500000000003</v>
      </c>
      <c r="H596">
        <v>2.8678599999999999</v>
      </c>
      <c r="I596" s="3">
        <v>4.1E-5</v>
      </c>
      <c r="J596">
        <v>2.8666700000000001</v>
      </c>
      <c r="K596" s="3">
        <v>4.8000000000000001E-5</v>
      </c>
      <c r="L596">
        <v>7.02</v>
      </c>
      <c r="M596"/>
      <c r="N596" s="15"/>
    </row>
    <row r="597" spans="1:14" s="2" customFormat="1">
      <c r="A597">
        <v>198216</v>
      </c>
      <c r="B597" t="s">
        <v>84</v>
      </c>
      <c r="C597" t="s">
        <v>85</v>
      </c>
      <c r="D597">
        <v>60.881999999999998</v>
      </c>
      <c r="E597">
        <v>-22.740100000000002</v>
      </c>
      <c r="F597">
        <v>431.029</v>
      </c>
      <c r="G597">
        <v>43.518599999999999</v>
      </c>
      <c r="H597">
        <v>2.8677999999999999</v>
      </c>
      <c r="I597" s="3">
        <v>4.0000000000000003E-5</v>
      </c>
      <c r="J597">
        <v>2.86693</v>
      </c>
      <c r="K597" s="3">
        <v>3.1000000000000001E-5</v>
      </c>
      <c r="L597">
        <v>7</v>
      </c>
      <c r="M597"/>
      <c r="N597" s="15"/>
    </row>
    <row r="598" spans="1:14" s="2" customFormat="1">
      <c r="A598">
        <v>198217</v>
      </c>
      <c r="B598" t="s">
        <v>84</v>
      </c>
      <c r="C598" t="s">
        <v>85</v>
      </c>
      <c r="D598">
        <v>60.881999999999998</v>
      </c>
      <c r="E598">
        <v>-20.221</v>
      </c>
      <c r="F598">
        <v>431.07499999999999</v>
      </c>
      <c r="G598">
        <v>43.518700000000003</v>
      </c>
      <c r="H598">
        <v>2.8675099999999998</v>
      </c>
      <c r="I598" s="3">
        <v>4.1999999999999998E-5</v>
      </c>
      <c r="J598">
        <v>2.8671899999999999</v>
      </c>
      <c r="K598" s="3">
        <v>2.0999999999999999E-5</v>
      </c>
      <c r="L598">
        <v>7.02</v>
      </c>
      <c r="M598"/>
      <c r="N598" s="15"/>
    </row>
    <row r="599" spans="1:14" s="2" customFormat="1">
      <c r="A599">
        <v>198218</v>
      </c>
      <c r="B599" t="s">
        <v>84</v>
      </c>
      <c r="C599" t="s">
        <v>85</v>
      </c>
      <c r="D599">
        <v>52.874000000000002</v>
      </c>
      <c r="E599">
        <v>-30.513999999999999</v>
      </c>
      <c r="F599">
        <v>430.84500000000003</v>
      </c>
      <c r="G599">
        <v>-136.465</v>
      </c>
      <c r="H599">
        <v>2.8678300000000001</v>
      </c>
      <c r="I599" s="3">
        <v>4.0000000000000003E-5</v>
      </c>
      <c r="J599">
        <v>2.8675099999999998</v>
      </c>
      <c r="K599" s="3">
        <v>1.7E-5</v>
      </c>
      <c r="L599">
        <v>7.02</v>
      </c>
      <c r="M599"/>
      <c r="N599" s="15"/>
    </row>
    <row r="600" spans="1:14" s="2" customFormat="1">
      <c r="A600">
        <v>198219</v>
      </c>
      <c r="B600" t="s">
        <v>84</v>
      </c>
      <c r="C600" t="s">
        <v>85</v>
      </c>
      <c r="D600">
        <v>52.875999999999998</v>
      </c>
      <c r="E600">
        <v>-25.506</v>
      </c>
      <c r="F600">
        <v>430.93200000000002</v>
      </c>
      <c r="G600">
        <v>43.512099999999997</v>
      </c>
      <c r="H600">
        <v>2.8677199999999998</v>
      </c>
      <c r="I600" s="3">
        <v>4.0000000000000003E-5</v>
      </c>
      <c r="J600">
        <v>2.8669500000000001</v>
      </c>
      <c r="K600" s="3">
        <v>4.8999999999999998E-5</v>
      </c>
      <c r="L600">
        <v>7.02</v>
      </c>
      <c r="M600"/>
      <c r="N600" s="15"/>
    </row>
    <row r="601" spans="1:14" s="2" customFormat="1">
      <c r="A601">
        <v>198220</v>
      </c>
      <c r="B601" t="s">
        <v>84</v>
      </c>
      <c r="C601" t="s">
        <v>85</v>
      </c>
      <c r="D601">
        <v>52.875999999999998</v>
      </c>
      <c r="E601">
        <v>-20.498999999999999</v>
      </c>
      <c r="F601">
        <v>430.98200000000003</v>
      </c>
      <c r="G601">
        <v>43.511400000000002</v>
      </c>
      <c r="H601">
        <v>2.8675700000000002</v>
      </c>
      <c r="I601" s="3">
        <v>3.8000000000000002E-5</v>
      </c>
      <c r="J601">
        <v>2.8673000000000002</v>
      </c>
      <c r="K601" s="3">
        <v>2.0999999999999999E-5</v>
      </c>
      <c r="L601">
        <v>7.02</v>
      </c>
      <c r="M601"/>
      <c r="N601" s="15"/>
    </row>
    <row r="602" spans="1:14" s="2" customFormat="1">
      <c r="A602">
        <v>198221</v>
      </c>
      <c r="B602" t="s">
        <v>84</v>
      </c>
      <c r="C602" t="s">
        <v>85</v>
      </c>
      <c r="D602">
        <v>79.849999999999994</v>
      </c>
      <c r="E602">
        <v>-29.858000000000001</v>
      </c>
      <c r="F602">
        <v>431.16199999999998</v>
      </c>
      <c r="G602">
        <v>-136.46600000000001</v>
      </c>
      <c r="H602">
        <v>2.8702700000000001</v>
      </c>
      <c r="I602" s="3">
        <v>9.6000000000000002E-5</v>
      </c>
      <c r="J602">
        <v>2.8729300000000002</v>
      </c>
      <c r="K602" s="3">
        <v>9.2E-5</v>
      </c>
      <c r="L602">
        <v>7.02</v>
      </c>
      <c r="M602"/>
      <c r="N602" s="15"/>
    </row>
    <row r="603" spans="1:14" s="2" customFormat="1">
      <c r="A603">
        <v>198222</v>
      </c>
      <c r="B603" t="s">
        <v>84</v>
      </c>
      <c r="C603" t="s">
        <v>85</v>
      </c>
      <c r="D603">
        <v>79.849999999999994</v>
      </c>
      <c r="E603">
        <v>-27.332999999999998</v>
      </c>
      <c r="F603">
        <v>431.20600000000002</v>
      </c>
      <c r="G603">
        <v>-136.46600000000001</v>
      </c>
      <c r="H603">
        <v>2.8718699999999999</v>
      </c>
      <c r="I603" s="3">
        <v>7.2999999999999999E-5</v>
      </c>
      <c r="J603">
        <v>2.86869</v>
      </c>
      <c r="K603" s="3">
        <v>6.0000000000000002E-5</v>
      </c>
      <c r="L603">
        <v>7.02</v>
      </c>
      <c r="M603"/>
      <c r="N603" s="15"/>
    </row>
    <row r="604" spans="1:14" s="2" customFormat="1">
      <c r="A604">
        <v>198223</v>
      </c>
      <c r="B604" t="s">
        <v>84</v>
      </c>
      <c r="C604" t="s">
        <v>85</v>
      </c>
      <c r="D604">
        <v>79.852000000000004</v>
      </c>
      <c r="E604">
        <v>-24.844000000000001</v>
      </c>
      <c r="F604">
        <v>431.25200000000001</v>
      </c>
      <c r="G604">
        <v>43.512500000000003</v>
      </c>
      <c r="H604">
        <v>2.8708</v>
      </c>
      <c r="I604" s="3">
        <v>6.0999999999999999E-5</v>
      </c>
      <c r="J604">
        <v>2.8654999999999999</v>
      </c>
      <c r="K604" s="3">
        <v>6.3E-5</v>
      </c>
      <c r="L604">
        <v>7.01</v>
      </c>
      <c r="M604"/>
      <c r="N604" s="15"/>
    </row>
    <row r="605" spans="1:14" s="2" customFormat="1">
      <c r="A605">
        <v>198224</v>
      </c>
      <c r="B605" t="s">
        <v>84</v>
      </c>
      <c r="C605" t="s">
        <v>85</v>
      </c>
      <c r="D605">
        <v>79.852000000000004</v>
      </c>
      <c r="E605">
        <v>-22.341999999999999</v>
      </c>
      <c r="F605">
        <v>431.25200000000001</v>
      </c>
      <c r="G605">
        <v>43.511800000000001</v>
      </c>
      <c r="H605">
        <v>2.8675299999999999</v>
      </c>
      <c r="I605" s="3">
        <v>4.8999999999999998E-5</v>
      </c>
      <c r="J605">
        <v>2.8651800000000001</v>
      </c>
      <c r="K605" s="3">
        <v>3.1999999999999999E-5</v>
      </c>
      <c r="L605">
        <v>7.02</v>
      </c>
      <c r="M605"/>
      <c r="N605" s="15"/>
    </row>
    <row r="606" spans="1:14" s="2" customFormat="1">
      <c r="A606">
        <v>198225</v>
      </c>
      <c r="B606" t="s">
        <v>84</v>
      </c>
      <c r="C606" t="s">
        <v>85</v>
      </c>
      <c r="D606">
        <v>79.825000000000003</v>
      </c>
      <c r="E606">
        <v>-19.846</v>
      </c>
      <c r="F606">
        <v>431.29700000000003</v>
      </c>
      <c r="G606">
        <v>43.511400000000002</v>
      </c>
      <c r="H606">
        <v>2.8639100000000002</v>
      </c>
      <c r="I606" s="3">
        <v>4.1999999999999998E-5</v>
      </c>
      <c r="J606">
        <v>2.8659599999999998</v>
      </c>
      <c r="K606" s="3">
        <v>2.0999999999999999E-5</v>
      </c>
      <c r="L606">
        <v>7.01</v>
      </c>
      <c r="M606"/>
      <c r="N606" s="15"/>
    </row>
    <row r="607" spans="1:14" s="2" customFormat="1">
      <c r="A607">
        <v>198226</v>
      </c>
      <c r="B607" t="s">
        <v>84</v>
      </c>
      <c r="C607" t="s">
        <v>85</v>
      </c>
      <c r="D607">
        <v>82.79</v>
      </c>
      <c r="E607">
        <v>-29.914000000000001</v>
      </c>
      <c r="F607">
        <v>431.197</v>
      </c>
      <c r="G607">
        <v>-136.46899999999999</v>
      </c>
      <c r="H607">
        <v>2.8712</v>
      </c>
      <c r="I607" s="3">
        <v>9.3999999999999994E-5</v>
      </c>
      <c r="J607">
        <v>2.87351</v>
      </c>
      <c r="K607" s="3">
        <v>5.8999999999999998E-5</v>
      </c>
      <c r="L607">
        <v>7.02</v>
      </c>
      <c r="M607"/>
      <c r="N607" s="15"/>
    </row>
    <row r="608" spans="1:14" s="2" customFormat="1">
      <c r="A608">
        <v>198227</v>
      </c>
      <c r="B608" t="s">
        <v>84</v>
      </c>
      <c r="C608" t="s">
        <v>85</v>
      </c>
      <c r="D608">
        <v>82.79</v>
      </c>
      <c r="E608">
        <v>-27.388000000000002</v>
      </c>
      <c r="F608">
        <v>431.23899999999998</v>
      </c>
      <c r="G608">
        <v>-136.46799999999999</v>
      </c>
      <c r="H608">
        <v>2.8713799999999998</v>
      </c>
      <c r="I608" s="3">
        <v>6.4999999999999994E-5</v>
      </c>
      <c r="J608">
        <v>2.8680400000000001</v>
      </c>
      <c r="K608" s="3">
        <v>5.3999999999999998E-5</v>
      </c>
      <c r="L608">
        <v>7.01</v>
      </c>
      <c r="M608"/>
      <c r="N608" s="15"/>
    </row>
    <row r="609" spans="1:14" s="2" customFormat="1">
      <c r="A609">
        <v>198228</v>
      </c>
      <c r="B609" t="s">
        <v>84</v>
      </c>
      <c r="C609" t="s">
        <v>85</v>
      </c>
      <c r="D609">
        <v>82.792000000000002</v>
      </c>
      <c r="E609">
        <v>-24.89</v>
      </c>
      <c r="F609">
        <v>431.28500000000003</v>
      </c>
      <c r="G609">
        <v>43.513399999999997</v>
      </c>
      <c r="H609">
        <v>2.86931</v>
      </c>
      <c r="I609" s="3">
        <v>4.8999999999999998E-5</v>
      </c>
      <c r="J609">
        <v>2.8647999999999998</v>
      </c>
      <c r="K609" s="3">
        <v>5.0000000000000002E-5</v>
      </c>
      <c r="L609">
        <v>7</v>
      </c>
      <c r="M609"/>
      <c r="N609" s="15"/>
    </row>
    <row r="610" spans="1:14" s="2" customFormat="1">
      <c r="A610">
        <v>198229</v>
      </c>
      <c r="B610" t="s">
        <v>84</v>
      </c>
      <c r="C610" t="s">
        <v>85</v>
      </c>
      <c r="D610">
        <v>82.7911</v>
      </c>
      <c r="E610">
        <v>-22.405100000000001</v>
      </c>
      <c r="F610">
        <v>431.28500000000003</v>
      </c>
      <c r="G610">
        <v>43.5122</v>
      </c>
      <c r="H610">
        <v>2.8663599999999998</v>
      </c>
      <c r="I610" s="3">
        <v>4.3000000000000002E-5</v>
      </c>
      <c r="J610">
        <v>2.8653400000000002</v>
      </c>
      <c r="K610" s="3">
        <v>3.0000000000000001E-5</v>
      </c>
      <c r="L610">
        <v>7.01</v>
      </c>
      <c r="M610"/>
      <c r="N610" s="15"/>
    </row>
    <row r="611" spans="1:14" s="2" customFormat="1">
      <c r="A611">
        <v>198230</v>
      </c>
      <c r="B611" t="s">
        <v>84</v>
      </c>
      <c r="C611" t="s">
        <v>85</v>
      </c>
      <c r="D611">
        <v>82.790999999999997</v>
      </c>
      <c r="E611">
        <v>-19.905999999999999</v>
      </c>
      <c r="F611">
        <v>431.33100000000002</v>
      </c>
      <c r="G611">
        <v>43.511800000000001</v>
      </c>
      <c r="H611">
        <v>2.8636200000000001</v>
      </c>
      <c r="I611" s="3">
        <v>4.1E-5</v>
      </c>
      <c r="J611">
        <v>2.86585</v>
      </c>
      <c r="K611" s="3">
        <v>2.0999999999999999E-5</v>
      </c>
      <c r="L611">
        <v>7.02</v>
      </c>
      <c r="M611"/>
      <c r="N611" s="15"/>
    </row>
    <row r="612" spans="1:14" s="2" customFormat="1">
      <c r="A612">
        <v>198231</v>
      </c>
      <c r="B612" t="s">
        <v>84</v>
      </c>
      <c r="C612" t="s">
        <v>85</v>
      </c>
      <c r="D612">
        <v>85.802999999999997</v>
      </c>
      <c r="E612">
        <v>-30.117999999999999</v>
      </c>
      <c r="F612">
        <v>431.22899999999998</v>
      </c>
      <c r="G612">
        <v>-136.46899999999999</v>
      </c>
      <c r="H612">
        <v>2.8672599999999999</v>
      </c>
      <c r="I612" s="3">
        <v>6.3E-5</v>
      </c>
      <c r="J612">
        <v>2.8706900000000002</v>
      </c>
      <c r="K612" s="3">
        <v>4.1E-5</v>
      </c>
      <c r="L612">
        <v>7.02</v>
      </c>
      <c r="M612"/>
      <c r="N612" s="15"/>
    </row>
    <row r="613" spans="1:14" s="2" customFormat="1">
      <c r="A613">
        <v>198232</v>
      </c>
      <c r="B613" t="s">
        <v>84</v>
      </c>
      <c r="C613" t="s">
        <v>85</v>
      </c>
      <c r="D613">
        <v>85.804000000000002</v>
      </c>
      <c r="E613">
        <v>-27.599599999999999</v>
      </c>
      <c r="F613">
        <v>431.27300000000002</v>
      </c>
      <c r="G613">
        <v>-136.46799999999999</v>
      </c>
      <c r="H613">
        <v>2.8681899999999998</v>
      </c>
      <c r="I613" s="3">
        <v>4.8000000000000001E-5</v>
      </c>
      <c r="J613">
        <v>2.8662200000000002</v>
      </c>
      <c r="K613" s="3">
        <v>3.4E-5</v>
      </c>
      <c r="L613">
        <v>7.02</v>
      </c>
      <c r="M613"/>
      <c r="N613" s="15"/>
    </row>
    <row r="614" spans="1:14" s="2" customFormat="1">
      <c r="A614">
        <v>198233</v>
      </c>
      <c r="B614" t="s">
        <v>84</v>
      </c>
      <c r="C614" t="s">
        <v>85</v>
      </c>
      <c r="D614">
        <v>85.805999999999997</v>
      </c>
      <c r="E614">
        <v>-25.103999999999999</v>
      </c>
      <c r="F614">
        <v>431.31900000000002</v>
      </c>
      <c r="G614">
        <v>43.515599999999999</v>
      </c>
      <c r="H614">
        <v>2.8676200000000001</v>
      </c>
      <c r="I614" s="3">
        <v>4.1E-5</v>
      </c>
      <c r="J614">
        <v>2.8646500000000001</v>
      </c>
      <c r="K614" s="3">
        <v>5.1E-5</v>
      </c>
      <c r="L614">
        <v>7.01</v>
      </c>
      <c r="M614"/>
      <c r="N614" s="15"/>
    </row>
    <row r="615" spans="1:14" s="2" customFormat="1">
      <c r="A615">
        <v>198234</v>
      </c>
      <c r="B615" t="s">
        <v>84</v>
      </c>
      <c r="C615" t="s">
        <v>85</v>
      </c>
      <c r="D615">
        <v>85.805000000000007</v>
      </c>
      <c r="E615">
        <v>-22.603999999999999</v>
      </c>
      <c r="F615">
        <v>431.31799999999998</v>
      </c>
      <c r="G615">
        <v>43.514699999999998</v>
      </c>
      <c r="H615">
        <v>2.8661500000000002</v>
      </c>
      <c r="I615" s="3">
        <v>4.0000000000000003E-5</v>
      </c>
      <c r="J615">
        <v>2.8655200000000001</v>
      </c>
      <c r="K615" s="3">
        <v>3.3000000000000003E-5</v>
      </c>
      <c r="L615">
        <v>7.01</v>
      </c>
      <c r="M615"/>
      <c r="N615" s="15"/>
    </row>
    <row r="616" spans="1:14" s="2" customFormat="1">
      <c r="A616">
        <v>198235</v>
      </c>
      <c r="B616" t="s">
        <v>84</v>
      </c>
      <c r="C616" t="s">
        <v>85</v>
      </c>
      <c r="D616">
        <v>85.805000000000007</v>
      </c>
      <c r="E616">
        <v>-20.103000000000002</v>
      </c>
      <c r="F616">
        <v>431.363</v>
      </c>
      <c r="G616">
        <v>43.514299999999999</v>
      </c>
      <c r="H616">
        <v>2.8651499999999999</v>
      </c>
      <c r="I616" s="3">
        <v>3.8999999999999999E-5</v>
      </c>
      <c r="J616">
        <v>2.8664299999999998</v>
      </c>
      <c r="K616" s="3">
        <v>2.0999999999999999E-5</v>
      </c>
      <c r="L616">
        <v>7</v>
      </c>
      <c r="M616"/>
      <c r="N616" s="15"/>
    </row>
    <row r="617" spans="1:14" s="2" customFormat="1">
      <c r="A617">
        <v>198236</v>
      </c>
      <c r="B617" t="s">
        <v>84</v>
      </c>
      <c r="C617" t="s">
        <v>85</v>
      </c>
      <c r="D617">
        <v>88.813999999999993</v>
      </c>
      <c r="E617">
        <v>-30.088699999999999</v>
      </c>
      <c r="F617">
        <v>431.26299999999998</v>
      </c>
      <c r="G617">
        <v>-136.47</v>
      </c>
      <c r="H617">
        <v>2.8660199999999998</v>
      </c>
      <c r="I617" s="3">
        <v>4.5000000000000003E-5</v>
      </c>
      <c r="J617">
        <v>2.8658000000000001</v>
      </c>
      <c r="K617" s="3">
        <v>2.0999999999999999E-5</v>
      </c>
      <c r="L617">
        <v>7.01</v>
      </c>
      <c r="M617"/>
      <c r="N617" s="15"/>
    </row>
    <row r="618" spans="1:14" s="2" customFormat="1">
      <c r="A618">
        <v>198237</v>
      </c>
      <c r="B618" t="s">
        <v>84</v>
      </c>
      <c r="C618" t="s">
        <v>85</v>
      </c>
      <c r="D618">
        <v>88.813999999999993</v>
      </c>
      <c r="E618">
        <v>-27.576000000000001</v>
      </c>
      <c r="F618">
        <v>431.30799999999999</v>
      </c>
      <c r="G618">
        <v>-136.46899999999999</v>
      </c>
      <c r="H618">
        <v>2.8677000000000001</v>
      </c>
      <c r="I618" s="3">
        <v>4.3999999999999999E-5</v>
      </c>
      <c r="J618">
        <v>2.8640300000000001</v>
      </c>
      <c r="K618" s="3">
        <v>3.1000000000000001E-5</v>
      </c>
      <c r="L618">
        <v>7.01</v>
      </c>
      <c r="M618"/>
      <c r="N618" s="15"/>
    </row>
    <row r="619" spans="1:14" s="2" customFormat="1">
      <c r="A619">
        <v>198238</v>
      </c>
      <c r="B619" t="s">
        <v>84</v>
      </c>
      <c r="C619" t="s">
        <v>85</v>
      </c>
      <c r="D619">
        <v>88.816000000000003</v>
      </c>
      <c r="E619">
        <v>-25.056000000000001</v>
      </c>
      <c r="F619">
        <v>431.35500000000002</v>
      </c>
      <c r="G619">
        <v>43.514400000000002</v>
      </c>
      <c r="H619">
        <v>2.86775</v>
      </c>
      <c r="I619" s="3">
        <v>3.8000000000000002E-5</v>
      </c>
      <c r="J619">
        <v>2.8650500000000001</v>
      </c>
      <c r="K619" s="3">
        <v>4.6E-5</v>
      </c>
      <c r="L619">
        <v>7.02</v>
      </c>
      <c r="M619"/>
      <c r="N619" s="15"/>
    </row>
    <row r="620" spans="1:14" s="2" customFormat="1">
      <c r="A620">
        <v>198239</v>
      </c>
      <c r="B620" t="s">
        <v>84</v>
      </c>
      <c r="C620" t="s">
        <v>85</v>
      </c>
      <c r="D620">
        <v>88.816000000000003</v>
      </c>
      <c r="E620">
        <v>-22.553000000000001</v>
      </c>
      <c r="F620">
        <v>431.35399999999998</v>
      </c>
      <c r="G620">
        <v>43.5137</v>
      </c>
      <c r="H620">
        <v>2.86727</v>
      </c>
      <c r="I620" s="3">
        <v>3.8999999999999999E-5</v>
      </c>
      <c r="J620">
        <v>2.8662200000000002</v>
      </c>
      <c r="K620" s="3">
        <v>3.0000000000000001E-5</v>
      </c>
      <c r="L620">
        <v>7.01</v>
      </c>
      <c r="M620"/>
      <c r="N620" s="15"/>
    </row>
    <row r="621" spans="1:14" s="2" customFormat="1">
      <c r="A621">
        <v>198240</v>
      </c>
      <c r="B621" t="s">
        <v>84</v>
      </c>
      <c r="C621" t="s">
        <v>85</v>
      </c>
      <c r="D621">
        <v>88.816000000000003</v>
      </c>
      <c r="E621">
        <v>-20.034099999999999</v>
      </c>
      <c r="F621">
        <v>431.39800000000002</v>
      </c>
      <c r="G621">
        <v>43.513300000000001</v>
      </c>
      <c r="H621">
        <v>2.8667899999999999</v>
      </c>
      <c r="I621" s="3">
        <v>3.8999999999999999E-5</v>
      </c>
      <c r="J621">
        <v>2.8670100000000001</v>
      </c>
      <c r="K621" s="3">
        <v>2.0000000000000002E-5</v>
      </c>
      <c r="L621">
        <v>7.02</v>
      </c>
      <c r="M621"/>
      <c r="N621" s="15"/>
    </row>
    <row r="622" spans="1:14" s="2" customFormat="1">
      <c r="A622">
        <v>198241</v>
      </c>
      <c r="B622" t="s">
        <v>84</v>
      </c>
      <c r="C622" t="s">
        <v>85</v>
      </c>
      <c r="D622">
        <v>92.784000000000006</v>
      </c>
      <c r="E622">
        <v>-30.242000000000001</v>
      </c>
      <c r="F622">
        <v>431.30700000000002</v>
      </c>
      <c r="G622">
        <v>-136.46899999999999</v>
      </c>
      <c r="H622">
        <v>2.8673299999999999</v>
      </c>
      <c r="I622" s="3">
        <v>4.3999999999999999E-5</v>
      </c>
      <c r="J622">
        <v>2.8666700000000001</v>
      </c>
      <c r="K622" s="3">
        <v>1.8E-5</v>
      </c>
      <c r="L622">
        <v>7.01</v>
      </c>
      <c r="M622"/>
      <c r="N622" s="15"/>
    </row>
    <row r="623" spans="1:14" s="2" customFormat="1">
      <c r="A623">
        <v>198242</v>
      </c>
      <c r="B623" t="s">
        <v>84</v>
      </c>
      <c r="C623" t="s">
        <v>85</v>
      </c>
      <c r="D623">
        <v>92.784999999999997</v>
      </c>
      <c r="E623">
        <v>-27.713000000000001</v>
      </c>
      <c r="F623">
        <v>431.351</v>
      </c>
      <c r="G623">
        <v>-136.46799999999999</v>
      </c>
      <c r="H623">
        <v>2.8677899999999998</v>
      </c>
      <c r="I623" s="3">
        <v>4.1E-5</v>
      </c>
      <c r="J623">
        <v>2.86598</v>
      </c>
      <c r="K623" s="3">
        <v>2.8E-5</v>
      </c>
      <c r="L623">
        <v>7</v>
      </c>
      <c r="M623"/>
      <c r="N623" s="15"/>
    </row>
    <row r="624" spans="1:14" s="2" customFormat="1">
      <c r="A624">
        <v>198243</v>
      </c>
      <c r="B624" t="s">
        <v>84</v>
      </c>
      <c r="C624" t="s">
        <v>85</v>
      </c>
      <c r="D624">
        <v>92.787000000000006</v>
      </c>
      <c r="E624">
        <v>-25.225999999999999</v>
      </c>
      <c r="F624">
        <v>431.39800000000002</v>
      </c>
      <c r="G624">
        <v>43.516100000000002</v>
      </c>
      <c r="H624">
        <v>2.86775</v>
      </c>
      <c r="I624" s="3">
        <v>3.8999999999999999E-5</v>
      </c>
      <c r="J624">
        <v>2.8664800000000001</v>
      </c>
      <c r="K624" s="3">
        <v>4.6E-5</v>
      </c>
      <c r="L624">
        <v>7.01</v>
      </c>
      <c r="M624"/>
      <c r="N624" s="15"/>
    </row>
    <row r="625" spans="1:14" s="2" customFormat="1">
      <c r="A625">
        <v>198244</v>
      </c>
      <c r="B625" t="s">
        <v>84</v>
      </c>
      <c r="C625" t="s">
        <v>85</v>
      </c>
      <c r="D625">
        <v>92.786000000000001</v>
      </c>
      <c r="E625">
        <v>-22.728000000000002</v>
      </c>
      <c r="F625">
        <v>431.39699999999999</v>
      </c>
      <c r="G625">
        <v>43.5154</v>
      </c>
      <c r="H625">
        <v>2.8676300000000001</v>
      </c>
      <c r="I625" s="3">
        <v>3.8999999999999999E-5</v>
      </c>
      <c r="J625">
        <v>2.8668</v>
      </c>
      <c r="K625" s="3">
        <v>2.9E-5</v>
      </c>
      <c r="L625">
        <v>7.02</v>
      </c>
      <c r="M625"/>
      <c r="N625" s="15"/>
    </row>
    <row r="626" spans="1:14" s="2" customFormat="1">
      <c r="A626">
        <v>198245</v>
      </c>
      <c r="B626" t="s">
        <v>84</v>
      </c>
      <c r="C626" t="s">
        <v>85</v>
      </c>
      <c r="D626">
        <v>92.786000000000001</v>
      </c>
      <c r="E626">
        <v>-20.225000000000001</v>
      </c>
      <c r="F626">
        <v>431.44299999999998</v>
      </c>
      <c r="G626">
        <v>43.515099999999997</v>
      </c>
      <c r="H626">
        <v>2.86734</v>
      </c>
      <c r="I626" s="3">
        <v>3.8999999999999999E-5</v>
      </c>
      <c r="J626">
        <v>2.8671500000000001</v>
      </c>
      <c r="K626" s="3">
        <v>2.0000000000000002E-5</v>
      </c>
      <c r="L626">
        <v>7.01</v>
      </c>
      <c r="M626"/>
      <c r="N626" s="15"/>
    </row>
    <row r="627" spans="1:14" s="2" customFormat="1">
      <c r="A627">
        <v>198246</v>
      </c>
      <c r="B627" t="s">
        <v>84</v>
      </c>
      <c r="C627" t="s">
        <v>85</v>
      </c>
      <c r="D627">
        <v>100.914</v>
      </c>
      <c r="E627">
        <v>-30.526</v>
      </c>
      <c r="F627">
        <v>431.39600000000002</v>
      </c>
      <c r="G627">
        <v>-136.47300000000001</v>
      </c>
      <c r="H627">
        <v>2.8677000000000001</v>
      </c>
      <c r="I627" s="3">
        <v>4.3000000000000002E-5</v>
      </c>
      <c r="J627">
        <v>2.8673199999999999</v>
      </c>
      <c r="K627" s="3">
        <v>1.8E-5</v>
      </c>
      <c r="L627">
        <v>7.01</v>
      </c>
      <c r="M627"/>
      <c r="N627" s="15"/>
    </row>
    <row r="628" spans="1:14" s="2" customFormat="1">
      <c r="A628">
        <v>198247</v>
      </c>
      <c r="B628" t="s">
        <v>84</v>
      </c>
      <c r="C628" t="s">
        <v>85</v>
      </c>
      <c r="D628">
        <v>100.917</v>
      </c>
      <c r="E628">
        <v>-25.495999999999999</v>
      </c>
      <c r="F628">
        <v>431.48599999999999</v>
      </c>
      <c r="G628">
        <v>43.516500000000001</v>
      </c>
      <c r="H628">
        <v>2.8677299999999999</v>
      </c>
      <c r="I628" s="3">
        <v>3.8000000000000002E-5</v>
      </c>
      <c r="J628">
        <v>2.8667799999999999</v>
      </c>
      <c r="K628" s="3">
        <v>4.6E-5</v>
      </c>
      <c r="L628">
        <v>7.02</v>
      </c>
      <c r="M628"/>
      <c r="N628" s="15"/>
    </row>
    <row r="629" spans="1:14" s="2" customFormat="1">
      <c r="A629">
        <v>198248</v>
      </c>
      <c r="B629" t="s">
        <v>84</v>
      </c>
      <c r="C629" t="s">
        <v>85</v>
      </c>
      <c r="D629">
        <v>999</v>
      </c>
      <c r="E629">
        <v>999</v>
      </c>
      <c r="F629">
        <v>999</v>
      </c>
      <c r="G629">
        <v>999</v>
      </c>
      <c r="H629">
        <v>2.8673999999999999</v>
      </c>
      <c r="I629" s="3">
        <v>3.8999999999999999E-5</v>
      </c>
      <c r="J629">
        <v>2.8671700000000002</v>
      </c>
      <c r="K629" s="3">
        <v>2.0999999999999999E-5</v>
      </c>
      <c r="L629">
        <v>7</v>
      </c>
      <c r="M629"/>
      <c r="N629" s="15"/>
    </row>
    <row r="630" spans="1:14" s="2" customFormat="1">
      <c r="A630" s="6">
        <v>198249</v>
      </c>
      <c r="B630" s="6" t="s">
        <v>84</v>
      </c>
      <c r="C630" s="6" t="s">
        <v>86</v>
      </c>
      <c r="D630" s="6">
        <v>-80.84</v>
      </c>
      <c r="E630" s="6">
        <v>-30.312999999999999</v>
      </c>
      <c r="F630" s="6">
        <v>429.56099999999998</v>
      </c>
      <c r="G630" s="6">
        <v>-132.803</v>
      </c>
      <c r="H630" s="6">
        <v>2.87208</v>
      </c>
      <c r="I630" s="7">
        <v>1.85E-4</v>
      </c>
      <c r="J630" s="6">
        <v>2.8717000000000001</v>
      </c>
      <c r="K630" s="7">
        <v>1.9900000000000001E-4</v>
      </c>
      <c r="L630" s="6">
        <v>16</v>
      </c>
      <c r="M630" s="6"/>
      <c r="N630" s="15"/>
    </row>
    <row r="631" spans="1:14" s="2" customFormat="1">
      <c r="A631">
        <v>198250</v>
      </c>
      <c r="B631" t="s">
        <v>84</v>
      </c>
      <c r="C631" t="s">
        <v>86</v>
      </c>
      <c r="D631">
        <v>-80.876999999999995</v>
      </c>
      <c r="E631">
        <v>-27.773</v>
      </c>
      <c r="F631">
        <v>429.56200000000001</v>
      </c>
      <c r="G631">
        <v>-132.80000000000001</v>
      </c>
      <c r="H631">
        <v>2.8717199999999998</v>
      </c>
      <c r="I631" s="3">
        <v>2.31E-4</v>
      </c>
      <c r="J631">
        <v>2.87263</v>
      </c>
      <c r="K631" s="3">
        <v>3.0800000000000001E-4</v>
      </c>
      <c r="L631">
        <v>24.02</v>
      </c>
      <c r="M631"/>
      <c r="N631" s="15"/>
    </row>
    <row r="632" spans="1:14" s="2" customFormat="1">
      <c r="A632" s="2">
        <v>184388</v>
      </c>
      <c r="B632"/>
      <c r="C632"/>
      <c r="D632"/>
      <c r="E632"/>
      <c r="F632"/>
      <c r="G632"/>
      <c r="H632"/>
      <c r="I632"/>
      <c r="J632"/>
      <c r="K632"/>
      <c r="L632"/>
      <c r="M632"/>
      <c r="N632" s="15"/>
    </row>
    <row r="633" spans="1:14" s="2" customFormat="1">
      <c r="A633" s="2">
        <v>184389</v>
      </c>
      <c r="B633"/>
      <c r="C633"/>
      <c r="E633">
        <f>E630-E631</f>
        <v>-2.5399999999999991</v>
      </c>
      <c r="F633"/>
      <c r="G633"/>
      <c r="H633"/>
      <c r="I633"/>
      <c r="J633"/>
      <c r="K633"/>
      <c r="L633"/>
      <c r="M633"/>
      <c r="N633" s="15"/>
    </row>
    <row r="634" spans="1:14" s="2" customFormat="1">
      <c r="A634" s="2">
        <v>184390</v>
      </c>
      <c r="B634"/>
      <c r="C634"/>
      <c r="D634"/>
      <c r="E634"/>
      <c r="F634"/>
      <c r="G634"/>
      <c r="H634"/>
      <c r="I634"/>
      <c r="J634"/>
      <c r="K634"/>
      <c r="L634"/>
      <c r="M634"/>
      <c r="N634" s="15"/>
    </row>
    <row r="635" spans="1:14">
      <c r="A635">
        <v>184391</v>
      </c>
    </row>
    <row r="636" spans="1:14">
      <c r="A636">
        <v>184392</v>
      </c>
    </row>
    <row r="637" spans="1:14">
      <c r="A637">
        <v>184393</v>
      </c>
    </row>
    <row r="638" spans="1:14">
      <c r="A638">
        <v>184394</v>
      </c>
    </row>
    <row r="639" spans="1:14">
      <c r="A639">
        <v>184395</v>
      </c>
    </row>
    <row r="640" spans="1:14">
      <c r="A640">
        <v>184396</v>
      </c>
    </row>
    <row r="641" spans="1:1">
      <c r="A641">
        <v>184397</v>
      </c>
    </row>
    <row r="642" spans="1:1">
      <c r="A642">
        <v>184398</v>
      </c>
    </row>
    <row r="643" spans="1:1">
      <c r="A643">
        <v>184399</v>
      </c>
    </row>
    <row r="644" spans="1:1">
      <c r="A644">
        <v>184400</v>
      </c>
    </row>
    <row r="645" spans="1:1">
      <c r="A645">
        <v>184401</v>
      </c>
    </row>
    <row r="646" spans="1:1">
      <c r="A646">
        <v>184402</v>
      </c>
    </row>
    <row r="647" spans="1:1">
      <c r="A647">
        <v>184403</v>
      </c>
    </row>
    <row r="648" spans="1:1">
      <c r="A648">
        <v>184404</v>
      </c>
    </row>
    <row r="649" spans="1:1">
      <c r="A649">
        <v>184405</v>
      </c>
    </row>
    <row r="650" spans="1:1">
      <c r="A650">
        <v>184406</v>
      </c>
    </row>
    <row r="651" spans="1:1">
      <c r="A651">
        <v>184407</v>
      </c>
    </row>
    <row r="652" spans="1:1">
      <c r="A652">
        <v>184408</v>
      </c>
    </row>
    <row r="653" spans="1:1">
      <c r="A653">
        <v>184409</v>
      </c>
    </row>
    <row r="654" spans="1:1">
      <c r="A654">
        <v>184410</v>
      </c>
    </row>
    <row r="655" spans="1:1">
      <c r="A655">
        <v>184411</v>
      </c>
    </row>
    <row r="656" spans="1:1">
      <c r="A656">
        <v>184412</v>
      </c>
    </row>
    <row r="657" spans="1:1">
      <c r="A657">
        <v>184413</v>
      </c>
    </row>
    <row r="658" spans="1:1">
      <c r="A658">
        <v>184414</v>
      </c>
    </row>
    <row r="659" spans="1:1">
      <c r="A659">
        <v>184415</v>
      </c>
    </row>
    <row r="660" spans="1:1">
      <c r="A660">
        <v>184416</v>
      </c>
    </row>
    <row r="661" spans="1:1">
      <c r="A661">
        <v>184417</v>
      </c>
    </row>
    <row r="662" spans="1:1">
      <c r="A662">
        <v>184418</v>
      </c>
    </row>
    <row r="663" spans="1:1">
      <c r="A663">
        <v>184419</v>
      </c>
    </row>
    <row r="664" spans="1:1">
      <c r="A664">
        <v>184420</v>
      </c>
    </row>
    <row r="665" spans="1:1">
      <c r="A665">
        <v>184421</v>
      </c>
    </row>
    <row r="666" spans="1:1">
      <c r="A666">
        <v>184422</v>
      </c>
    </row>
    <row r="667" spans="1:1">
      <c r="A667">
        <v>184423</v>
      </c>
    </row>
    <row r="668" spans="1:1">
      <c r="A668">
        <v>184424</v>
      </c>
    </row>
    <row r="669" spans="1:1">
      <c r="A669">
        <v>184425</v>
      </c>
    </row>
    <row r="670" spans="1:1">
      <c r="A670">
        <v>184426</v>
      </c>
    </row>
    <row r="671" spans="1:1">
      <c r="A671">
        <v>184427</v>
      </c>
    </row>
    <row r="672" spans="1:1">
      <c r="A672">
        <v>184428</v>
      </c>
    </row>
    <row r="673" spans="1:1">
      <c r="A673">
        <v>184429</v>
      </c>
    </row>
    <row r="674" spans="1:1">
      <c r="A674">
        <v>184430</v>
      </c>
    </row>
    <row r="675" spans="1:1">
      <c r="A675">
        <v>184431</v>
      </c>
    </row>
    <row r="676" spans="1:1">
      <c r="A676">
        <v>184432</v>
      </c>
    </row>
    <row r="677" spans="1:1">
      <c r="A677">
        <v>184433</v>
      </c>
    </row>
    <row r="678" spans="1:1">
      <c r="A678">
        <v>184434</v>
      </c>
    </row>
    <row r="679" spans="1:1">
      <c r="A679">
        <v>184435</v>
      </c>
    </row>
    <row r="680" spans="1:1">
      <c r="A680">
        <v>184436</v>
      </c>
    </row>
    <row r="681" spans="1:1">
      <c r="A681">
        <v>184437</v>
      </c>
    </row>
    <row r="682" spans="1:1">
      <c r="A682">
        <v>184438</v>
      </c>
    </row>
    <row r="683" spans="1:1">
      <c r="A683">
        <v>184439</v>
      </c>
    </row>
    <row r="684" spans="1:1">
      <c r="A684">
        <v>184440</v>
      </c>
    </row>
    <row r="685" spans="1:1">
      <c r="A685">
        <v>184441</v>
      </c>
    </row>
    <row r="686" spans="1:1">
      <c r="A686">
        <v>184442</v>
      </c>
    </row>
    <row r="687" spans="1:1">
      <c r="A687">
        <v>184443</v>
      </c>
    </row>
    <row r="688" spans="1:1">
      <c r="A688">
        <v>184444</v>
      </c>
    </row>
    <row r="689" spans="1:1">
      <c r="A689">
        <v>184445</v>
      </c>
    </row>
    <row r="690" spans="1:1">
      <c r="A690">
        <v>184446</v>
      </c>
    </row>
    <row r="691" spans="1:1">
      <c r="A691">
        <v>184447</v>
      </c>
    </row>
    <row r="692" spans="1:1">
      <c r="A692">
        <v>184448</v>
      </c>
    </row>
    <row r="693" spans="1:1">
      <c r="A693">
        <v>184449</v>
      </c>
    </row>
    <row r="694" spans="1:1">
      <c r="A694">
        <v>184450</v>
      </c>
    </row>
    <row r="695" spans="1:1">
      <c r="A695">
        <v>184451</v>
      </c>
    </row>
    <row r="696" spans="1:1">
      <c r="A696">
        <v>184452</v>
      </c>
    </row>
    <row r="697" spans="1:1">
      <c r="A697">
        <v>184453</v>
      </c>
    </row>
    <row r="698" spans="1:1">
      <c r="A698">
        <v>184454</v>
      </c>
    </row>
    <row r="699" spans="1:1">
      <c r="A699">
        <v>184455</v>
      </c>
    </row>
    <row r="700" spans="1:1">
      <c r="A700">
        <v>184456</v>
      </c>
    </row>
    <row r="701" spans="1:1">
      <c r="A701">
        <v>184457</v>
      </c>
    </row>
    <row r="702" spans="1:1">
      <c r="A702">
        <v>184458</v>
      </c>
    </row>
    <row r="703" spans="1:1">
      <c r="A703">
        <v>184459</v>
      </c>
    </row>
    <row r="704" spans="1:1">
      <c r="A704">
        <v>184460</v>
      </c>
    </row>
    <row r="705" spans="1:1">
      <c r="A705">
        <v>184461</v>
      </c>
    </row>
    <row r="706" spans="1:1">
      <c r="A706">
        <v>184462</v>
      </c>
    </row>
    <row r="707" spans="1:1">
      <c r="A707">
        <v>184463</v>
      </c>
    </row>
    <row r="708" spans="1:1">
      <c r="A708">
        <v>184464</v>
      </c>
    </row>
    <row r="709" spans="1:1">
      <c r="A709">
        <v>184465</v>
      </c>
    </row>
    <row r="710" spans="1:1">
      <c r="A710">
        <v>184466</v>
      </c>
    </row>
    <row r="711" spans="1:1">
      <c r="A711">
        <v>184467</v>
      </c>
    </row>
    <row r="712" spans="1:1">
      <c r="A712">
        <v>184468</v>
      </c>
    </row>
    <row r="713" spans="1:1">
      <c r="A713">
        <v>184469</v>
      </c>
    </row>
    <row r="714" spans="1:1">
      <c r="A714">
        <v>184470</v>
      </c>
    </row>
    <row r="715" spans="1:1">
      <c r="A715">
        <v>184471</v>
      </c>
    </row>
    <row r="716" spans="1:1">
      <c r="A716">
        <v>184472</v>
      </c>
    </row>
    <row r="717" spans="1:1">
      <c r="A717">
        <v>184473</v>
      </c>
    </row>
    <row r="718" spans="1:1">
      <c r="A718">
        <v>184474</v>
      </c>
    </row>
    <row r="719" spans="1:1">
      <c r="A719">
        <v>184475</v>
      </c>
    </row>
    <row r="720" spans="1:1">
      <c r="A720">
        <v>184476</v>
      </c>
    </row>
    <row r="721" spans="1:1">
      <c r="A721">
        <v>184477</v>
      </c>
    </row>
    <row r="722" spans="1:1">
      <c r="A722">
        <v>184478</v>
      </c>
    </row>
    <row r="723" spans="1:1">
      <c r="A723">
        <v>184479</v>
      </c>
    </row>
    <row r="724" spans="1:1">
      <c r="A724">
        <v>184480</v>
      </c>
    </row>
    <row r="725" spans="1:1">
      <c r="A725">
        <v>184481</v>
      </c>
    </row>
    <row r="726" spans="1:1">
      <c r="A726">
        <v>184482</v>
      </c>
    </row>
    <row r="727" spans="1:1">
      <c r="A727">
        <v>184483</v>
      </c>
    </row>
    <row r="728" spans="1:1">
      <c r="A728">
        <v>184484</v>
      </c>
    </row>
    <row r="729" spans="1:1">
      <c r="A729">
        <v>184485</v>
      </c>
    </row>
    <row r="730" spans="1:1">
      <c r="A730">
        <v>184486</v>
      </c>
    </row>
    <row r="731" spans="1:1">
      <c r="A731">
        <v>184487</v>
      </c>
    </row>
    <row r="732" spans="1:1">
      <c r="A732">
        <v>184488</v>
      </c>
    </row>
    <row r="733" spans="1:1">
      <c r="A733">
        <v>184489</v>
      </c>
    </row>
    <row r="734" spans="1:1">
      <c r="A734">
        <v>184490</v>
      </c>
    </row>
    <row r="735" spans="1:1">
      <c r="A735">
        <v>184491</v>
      </c>
    </row>
    <row r="736" spans="1:1">
      <c r="A736">
        <v>184492</v>
      </c>
    </row>
    <row r="737" spans="1:1">
      <c r="A737">
        <v>184493</v>
      </c>
    </row>
    <row r="738" spans="1:1">
      <c r="A738">
        <v>184494</v>
      </c>
    </row>
    <row r="739" spans="1:1">
      <c r="A739">
        <v>184495</v>
      </c>
    </row>
    <row r="740" spans="1:1">
      <c r="A740">
        <v>184496</v>
      </c>
    </row>
    <row r="741" spans="1:1">
      <c r="A741">
        <v>184497</v>
      </c>
    </row>
    <row r="742" spans="1:1">
      <c r="A742">
        <v>184498</v>
      </c>
    </row>
    <row r="743" spans="1:1">
      <c r="A743">
        <v>184499</v>
      </c>
    </row>
    <row r="744" spans="1:1">
      <c r="A744">
        <v>184500</v>
      </c>
    </row>
    <row r="745" spans="1:1">
      <c r="A745">
        <v>184501</v>
      </c>
    </row>
    <row r="746" spans="1:1">
      <c r="A746">
        <v>184502</v>
      </c>
    </row>
    <row r="747" spans="1:1">
      <c r="A747">
        <v>184503</v>
      </c>
    </row>
    <row r="748" spans="1:1">
      <c r="A748">
        <v>184504</v>
      </c>
    </row>
    <row r="749" spans="1:1">
      <c r="A749">
        <v>184505</v>
      </c>
    </row>
    <row r="750" spans="1:1">
      <c r="A750">
        <v>184506</v>
      </c>
    </row>
    <row r="751" spans="1:1">
      <c r="A751">
        <v>184507</v>
      </c>
    </row>
    <row r="752" spans="1:1">
      <c r="A752">
        <v>184508</v>
      </c>
    </row>
    <row r="753" spans="1:1">
      <c r="A753">
        <v>184509</v>
      </c>
    </row>
    <row r="754" spans="1:1">
      <c r="A754">
        <v>184510</v>
      </c>
    </row>
    <row r="755" spans="1:1">
      <c r="A755">
        <v>184511</v>
      </c>
    </row>
    <row r="756" spans="1:1">
      <c r="A756">
        <v>184512</v>
      </c>
    </row>
    <row r="757" spans="1:1">
      <c r="A757">
        <v>184513</v>
      </c>
    </row>
    <row r="758" spans="1:1">
      <c r="A758">
        <v>184514</v>
      </c>
    </row>
    <row r="759" spans="1:1">
      <c r="A759">
        <v>184515</v>
      </c>
    </row>
    <row r="760" spans="1:1">
      <c r="A760">
        <v>184516</v>
      </c>
    </row>
    <row r="761" spans="1:1">
      <c r="A761">
        <v>184517</v>
      </c>
    </row>
    <row r="762" spans="1:1">
      <c r="A762">
        <v>184518</v>
      </c>
    </row>
    <row r="763" spans="1:1">
      <c r="A763">
        <v>184519</v>
      </c>
    </row>
    <row r="764" spans="1:1">
      <c r="A764">
        <v>184520</v>
      </c>
    </row>
    <row r="765" spans="1:1">
      <c r="A765">
        <v>184521</v>
      </c>
    </row>
    <row r="766" spans="1:1">
      <c r="A766">
        <v>184522</v>
      </c>
    </row>
    <row r="767" spans="1:1">
      <c r="A767">
        <v>184523</v>
      </c>
    </row>
    <row r="768" spans="1:1">
      <c r="A768">
        <v>184524</v>
      </c>
    </row>
    <row r="769" spans="1:1">
      <c r="A769">
        <v>184525</v>
      </c>
    </row>
    <row r="770" spans="1:1">
      <c r="A770">
        <v>184526</v>
      </c>
    </row>
    <row r="771" spans="1:1">
      <c r="A771">
        <v>184527</v>
      </c>
    </row>
    <row r="772" spans="1:1">
      <c r="A772">
        <v>184528</v>
      </c>
    </row>
    <row r="773" spans="1:1">
      <c r="A773">
        <v>184529</v>
      </c>
    </row>
    <row r="774" spans="1:1">
      <c r="A774">
        <v>184530</v>
      </c>
    </row>
    <row r="775" spans="1:1">
      <c r="A775">
        <v>184531</v>
      </c>
    </row>
    <row r="776" spans="1:1">
      <c r="A776">
        <v>184532</v>
      </c>
    </row>
    <row r="777" spans="1:1">
      <c r="A777">
        <v>184533</v>
      </c>
    </row>
    <row r="778" spans="1:1">
      <c r="A778">
        <v>184534</v>
      </c>
    </row>
    <row r="779" spans="1:1">
      <c r="A779">
        <v>184535</v>
      </c>
    </row>
    <row r="780" spans="1:1">
      <c r="A780">
        <v>184536</v>
      </c>
    </row>
    <row r="781" spans="1:1">
      <c r="A781">
        <v>184537</v>
      </c>
    </row>
    <row r="782" spans="1:1">
      <c r="A782">
        <v>184538</v>
      </c>
    </row>
    <row r="783" spans="1:1">
      <c r="A783">
        <v>184539</v>
      </c>
    </row>
    <row r="784" spans="1:1">
      <c r="A784">
        <v>184540</v>
      </c>
    </row>
    <row r="785" spans="1:1">
      <c r="A785">
        <v>184541</v>
      </c>
    </row>
    <row r="786" spans="1:1">
      <c r="A786">
        <v>184542</v>
      </c>
    </row>
    <row r="787" spans="1:1">
      <c r="A787">
        <v>184543</v>
      </c>
    </row>
    <row r="788" spans="1:1">
      <c r="A788">
        <v>184544</v>
      </c>
    </row>
    <row r="789" spans="1:1">
      <c r="A789">
        <v>184545</v>
      </c>
    </row>
    <row r="790" spans="1:1">
      <c r="A790">
        <v>184546</v>
      </c>
    </row>
    <row r="791" spans="1:1">
      <c r="A791">
        <v>184547</v>
      </c>
    </row>
    <row r="792" spans="1:1">
      <c r="A792">
        <v>184548</v>
      </c>
    </row>
    <row r="793" spans="1:1">
      <c r="A793">
        <v>184549</v>
      </c>
    </row>
    <row r="794" spans="1:1">
      <c r="A794">
        <v>184550</v>
      </c>
    </row>
    <row r="795" spans="1:1">
      <c r="A795">
        <v>184551</v>
      </c>
    </row>
    <row r="796" spans="1:1">
      <c r="A796">
        <v>184552</v>
      </c>
    </row>
    <row r="797" spans="1:1">
      <c r="A797">
        <v>184553</v>
      </c>
    </row>
    <row r="798" spans="1:1">
      <c r="A798">
        <v>184554</v>
      </c>
    </row>
    <row r="799" spans="1:1">
      <c r="A799">
        <v>184555</v>
      </c>
    </row>
    <row r="800" spans="1:1">
      <c r="A800">
        <v>184556</v>
      </c>
    </row>
    <row r="801" spans="1:1">
      <c r="A801">
        <v>184557</v>
      </c>
    </row>
    <row r="802" spans="1:1">
      <c r="A802">
        <v>184558</v>
      </c>
    </row>
    <row r="803" spans="1:1">
      <c r="A803">
        <v>184559</v>
      </c>
    </row>
    <row r="804" spans="1:1">
      <c r="A804">
        <v>184560</v>
      </c>
    </row>
    <row r="805" spans="1:1">
      <c r="A805">
        <v>184561</v>
      </c>
    </row>
    <row r="806" spans="1:1">
      <c r="A806">
        <v>184562</v>
      </c>
    </row>
    <row r="807" spans="1:1">
      <c r="A807">
        <v>184563</v>
      </c>
    </row>
    <row r="808" spans="1:1">
      <c r="A808">
        <v>184564</v>
      </c>
    </row>
    <row r="809" spans="1:1">
      <c r="A809">
        <v>184565</v>
      </c>
    </row>
    <row r="810" spans="1:1">
      <c r="A810">
        <v>184566</v>
      </c>
    </row>
    <row r="811" spans="1:1">
      <c r="A811">
        <v>184567</v>
      </c>
    </row>
    <row r="812" spans="1:1">
      <c r="A812">
        <v>184568</v>
      </c>
    </row>
    <row r="813" spans="1:1">
      <c r="A813">
        <v>184569</v>
      </c>
    </row>
    <row r="814" spans="1:1">
      <c r="A814">
        <v>184570</v>
      </c>
    </row>
    <row r="815" spans="1:1">
      <c r="A815">
        <v>184571</v>
      </c>
    </row>
    <row r="816" spans="1:1">
      <c r="A816">
        <v>184572</v>
      </c>
    </row>
    <row r="817" spans="1:1">
      <c r="A817">
        <v>184573</v>
      </c>
    </row>
    <row r="818" spans="1:1">
      <c r="A818">
        <v>184574</v>
      </c>
    </row>
    <row r="819" spans="1:1">
      <c r="A819">
        <v>184575</v>
      </c>
    </row>
    <row r="820" spans="1:1">
      <c r="A820">
        <v>184576</v>
      </c>
    </row>
    <row r="821" spans="1:1">
      <c r="A821">
        <v>184577</v>
      </c>
    </row>
    <row r="822" spans="1:1">
      <c r="A822">
        <v>184578</v>
      </c>
    </row>
    <row r="823" spans="1:1">
      <c r="A823">
        <v>184579</v>
      </c>
    </row>
    <row r="824" spans="1:1">
      <c r="A824">
        <v>184580</v>
      </c>
    </row>
    <row r="825" spans="1:1">
      <c r="A825">
        <v>184581</v>
      </c>
    </row>
    <row r="826" spans="1:1">
      <c r="A826">
        <v>184582</v>
      </c>
    </row>
    <row r="827" spans="1:1">
      <c r="A827">
        <v>184583</v>
      </c>
    </row>
    <row r="828" spans="1:1">
      <c r="A828">
        <v>184584</v>
      </c>
    </row>
    <row r="829" spans="1:1">
      <c r="A829">
        <v>184585</v>
      </c>
    </row>
    <row r="830" spans="1:1">
      <c r="A830">
        <v>184586</v>
      </c>
    </row>
    <row r="831" spans="1:1">
      <c r="A831">
        <v>184587</v>
      </c>
    </row>
    <row r="832" spans="1:1">
      <c r="A832">
        <v>184588</v>
      </c>
    </row>
    <row r="833" spans="1:1">
      <c r="A833">
        <v>184589</v>
      </c>
    </row>
    <row r="834" spans="1:1">
      <c r="A834">
        <v>184590</v>
      </c>
    </row>
    <row r="835" spans="1:1">
      <c r="A835">
        <v>184591</v>
      </c>
    </row>
    <row r="836" spans="1:1">
      <c r="A836">
        <v>184592</v>
      </c>
    </row>
    <row r="837" spans="1:1">
      <c r="A837">
        <v>184593</v>
      </c>
    </row>
    <row r="838" spans="1:1">
      <c r="A838">
        <v>184594</v>
      </c>
    </row>
    <row r="839" spans="1:1">
      <c r="A839">
        <v>184595</v>
      </c>
    </row>
    <row r="840" spans="1:1">
      <c r="A840">
        <v>184596</v>
      </c>
    </row>
    <row r="841" spans="1:1">
      <c r="A841">
        <v>184597</v>
      </c>
    </row>
    <row r="842" spans="1:1">
      <c r="A842">
        <v>184598</v>
      </c>
    </row>
    <row r="843" spans="1:1">
      <c r="A843">
        <v>184599</v>
      </c>
    </row>
    <row r="844" spans="1:1">
      <c r="A844">
        <v>184600</v>
      </c>
    </row>
    <row r="845" spans="1:1">
      <c r="A845">
        <v>184601</v>
      </c>
    </row>
    <row r="846" spans="1:1">
      <c r="A846">
        <v>184602</v>
      </c>
    </row>
    <row r="847" spans="1:1">
      <c r="A847">
        <v>184603</v>
      </c>
    </row>
    <row r="848" spans="1:1">
      <c r="A848">
        <v>184604</v>
      </c>
    </row>
    <row r="849" spans="1:1">
      <c r="A849">
        <v>184605</v>
      </c>
    </row>
    <row r="850" spans="1:1">
      <c r="A850">
        <v>184606</v>
      </c>
    </row>
    <row r="851" spans="1:1">
      <c r="A851">
        <v>184607</v>
      </c>
    </row>
    <row r="852" spans="1:1">
      <c r="A852">
        <v>184608</v>
      </c>
    </row>
    <row r="853" spans="1:1">
      <c r="A853">
        <v>184609</v>
      </c>
    </row>
    <row r="854" spans="1:1">
      <c r="A854">
        <v>184610</v>
      </c>
    </row>
    <row r="855" spans="1:1">
      <c r="A855">
        <v>184611</v>
      </c>
    </row>
    <row r="856" spans="1:1">
      <c r="A856">
        <v>184612</v>
      </c>
    </row>
    <row r="857" spans="1:1">
      <c r="A857">
        <v>184613</v>
      </c>
    </row>
    <row r="858" spans="1:1">
      <c r="A858">
        <v>184614</v>
      </c>
    </row>
    <row r="859" spans="1:1">
      <c r="A859">
        <v>184615</v>
      </c>
    </row>
    <row r="860" spans="1:1">
      <c r="A860">
        <v>184616</v>
      </c>
    </row>
    <row r="861" spans="1:1">
      <c r="A861">
        <v>184617</v>
      </c>
    </row>
    <row r="862" spans="1:1">
      <c r="A862">
        <v>184618</v>
      </c>
    </row>
    <row r="863" spans="1:1">
      <c r="A863">
        <v>184619</v>
      </c>
    </row>
    <row r="864" spans="1:1">
      <c r="A864">
        <v>184620</v>
      </c>
    </row>
    <row r="865" spans="1:1">
      <c r="A865">
        <v>184621</v>
      </c>
    </row>
    <row r="866" spans="1:1">
      <c r="A866">
        <v>184622</v>
      </c>
    </row>
    <row r="867" spans="1:1">
      <c r="A867">
        <v>184623</v>
      </c>
    </row>
    <row r="868" spans="1:1">
      <c r="A868">
        <v>184624</v>
      </c>
    </row>
    <row r="869" spans="1:1">
      <c r="A869">
        <v>184625</v>
      </c>
    </row>
    <row r="870" spans="1:1">
      <c r="A870">
        <v>184626</v>
      </c>
    </row>
    <row r="871" spans="1:1">
      <c r="A871">
        <v>184627</v>
      </c>
    </row>
    <row r="872" spans="1:1">
      <c r="A872">
        <v>184628</v>
      </c>
    </row>
    <row r="873" spans="1:1">
      <c r="A873">
        <v>184629</v>
      </c>
    </row>
    <row r="874" spans="1:1">
      <c r="A874">
        <v>184630</v>
      </c>
    </row>
    <row r="875" spans="1:1">
      <c r="A875">
        <v>184631</v>
      </c>
    </row>
    <row r="876" spans="1:1">
      <c r="A876">
        <v>184632</v>
      </c>
    </row>
    <row r="877" spans="1:1">
      <c r="A877">
        <v>184633</v>
      </c>
    </row>
    <row r="878" spans="1:1">
      <c r="A878">
        <v>184634</v>
      </c>
    </row>
    <row r="879" spans="1:1">
      <c r="A879">
        <v>184635</v>
      </c>
    </row>
    <row r="880" spans="1:1">
      <c r="A880">
        <v>184636</v>
      </c>
    </row>
    <row r="881" spans="1:1">
      <c r="A881">
        <v>184637</v>
      </c>
    </row>
    <row r="882" spans="1:1">
      <c r="A882">
        <v>184638</v>
      </c>
    </row>
    <row r="883" spans="1:1">
      <c r="A883">
        <v>184639</v>
      </c>
    </row>
    <row r="884" spans="1:1">
      <c r="A884">
        <v>184640</v>
      </c>
    </row>
    <row r="885" spans="1:1">
      <c r="A885">
        <v>184641</v>
      </c>
    </row>
    <row r="886" spans="1:1">
      <c r="A886">
        <v>184642</v>
      </c>
    </row>
    <row r="887" spans="1:1">
      <c r="A887">
        <v>184643</v>
      </c>
    </row>
    <row r="888" spans="1:1">
      <c r="A888">
        <v>184644</v>
      </c>
    </row>
    <row r="889" spans="1:1">
      <c r="A889">
        <v>184645</v>
      </c>
    </row>
    <row r="890" spans="1:1">
      <c r="A890">
        <v>184646</v>
      </c>
    </row>
    <row r="891" spans="1:1">
      <c r="A891">
        <v>184647</v>
      </c>
    </row>
    <row r="892" spans="1:1">
      <c r="A892">
        <v>184648</v>
      </c>
    </row>
    <row r="893" spans="1:1">
      <c r="A893">
        <v>184649</v>
      </c>
    </row>
    <row r="894" spans="1:1">
      <c r="A894">
        <v>184650</v>
      </c>
    </row>
    <row r="895" spans="1:1">
      <c r="A895">
        <v>184651</v>
      </c>
    </row>
    <row r="896" spans="1:1">
      <c r="A896">
        <v>184652</v>
      </c>
    </row>
    <row r="897" spans="1:1">
      <c r="A897">
        <v>184653</v>
      </c>
    </row>
    <row r="898" spans="1:1">
      <c r="A898">
        <v>184654</v>
      </c>
    </row>
    <row r="899" spans="1:1">
      <c r="A899">
        <v>184655</v>
      </c>
    </row>
    <row r="900" spans="1:1">
      <c r="A900">
        <v>184656</v>
      </c>
    </row>
    <row r="901" spans="1:1">
      <c r="A901">
        <v>184657</v>
      </c>
    </row>
    <row r="902" spans="1:1">
      <c r="A902">
        <v>184658</v>
      </c>
    </row>
    <row r="903" spans="1:1">
      <c r="A903">
        <v>184659</v>
      </c>
    </row>
    <row r="904" spans="1:1">
      <c r="A904">
        <v>184660</v>
      </c>
    </row>
    <row r="905" spans="1:1">
      <c r="A905">
        <v>184661</v>
      </c>
    </row>
    <row r="906" spans="1:1">
      <c r="A906">
        <v>184662</v>
      </c>
    </row>
    <row r="907" spans="1:1">
      <c r="A907">
        <v>184663</v>
      </c>
    </row>
    <row r="908" spans="1:1">
      <c r="A908">
        <v>184664</v>
      </c>
    </row>
    <row r="909" spans="1:1">
      <c r="A909">
        <v>184665</v>
      </c>
    </row>
    <row r="910" spans="1:1">
      <c r="A910">
        <v>184666</v>
      </c>
    </row>
    <row r="911" spans="1:1">
      <c r="A911">
        <v>184667</v>
      </c>
    </row>
    <row r="912" spans="1:1">
      <c r="A912">
        <v>184668</v>
      </c>
    </row>
    <row r="913" spans="1:1">
      <c r="A913">
        <v>184669</v>
      </c>
    </row>
    <row r="914" spans="1:1">
      <c r="A914">
        <v>184670</v>
      </c>
    </row>
    <row r="915" spans="1:1">
      <c r="A915">
        <v>184671</v>
      </c>
    </row>
    <row r="916" spans="1:1">
      <c r="A916">
        <v>184672</v>
      </c>
    </row>
    <row r="917" spans="1:1">
      <c r="A917">
        <v>184673</v>
      </c>
    </row>
    <row r="918" spans="1:1">
      <c r="A918">
        <v>184674</v>
      </c>
    </row>
    <row r="919" spans="1:1">
      <c r="A919">
        <v>184675</v>
      </c>
    </row>
    <row r="920" spans="1:1">
      <c r="A920">
        <v>184676</v>
      </c>
    </row>
    <row r="921" spans="1:1">
      <c r="A921">
        <v>184677</v>
      </c>
    </row>
    <row r="922" spans="1:1">
      <c r="A922">
        <v>184678</v>
      </c>
    </row>
    <row r="923" spans="1:1">
      <c r="A923">
        <v>184679</v>
      </c>
    </row>
    <row r="924" spans="1:1">
      <c r="A924">
        <v>184680</v>
      </c>
    </row>
    <row r="925" spans="1:1">
      <c r="A925">
        <v>184681</v>
      </c>
    </row>
    <row r="926" spans="1:1">
      <c r="A926">
        <v>184682</v>
      </c>
    </row>
    <row r="927" spans="1:1">
      <c r="A927">
        <v>184683</v>
      </c>
    </row>
    <row r="928" spans="1:1">
      <c r="A928">
        <v>184684</v>
      </c>
    </row>
    <row r="929" spans="1:1">
      <c r="A929">
        <v>184685</v>
      </c>
    </row>
    <row r="930" spans="1:1">
      <c r="A930">
        <v>184686</v>
      </c>
    </row>
    <row r="931" spans="1:1">
      <c r="A931">
        <v>184687</v>
      </c>
    </row>
    <row r="932" spans="1:1">
      <c r="A932">
        <v>184688</v>
      </c>
    </row>
    <row r="933" spans="1:1">
      <c r="A933">
        <v>184689</v>
      </c>
    </row>
    <row r="934" spans="1:1">
      <c r="A934">
        <v>184690</v>
      </c>
    </row>
    <row r="935" spans="1:1">
      <c r="A935">
        <v>184691</v>
      </c>
    </row>
    <row r="936" spans="1:1">
      <c r="A936">
        <v>184692</v>
      </c>
    </row>
    <row r="937" spans="1:1">
      <c r="A937">
        <v>184693</v>
      </c>
    </row>
    <row r="938" spans="1:1">
      <c r="A938">
        <v>184694</v>
      </c>
    </row>
    <row r="939" spans="1:1">
      <c r="A939">
        <v>184695</v>
      </c>
    </row>
    <row r="940" spans="1:1">
      <c r="A940">
        <v>184696</v>
      </c>
    </row>
    <row r="941" spans="1:1">
      <c r="A941">
        <v>184697</v>
      </c>
    </row>
    <row r="942" spans="1:1">
      <c r="A942">
        <v>184698</v>
      </c>
    </row>
    <row r="943" spans="1:1">
      <c r="A943">
        <v>184699</v>
      </c>
    </row>
    <row r="944" spans="1:1">
      <c r="A944">
        <v>184700</v>
      </c>
    </row>
    <row r="945" spans="1:1">
      <c r="A945">
        <v>184701</v>
      </c>
    </row>
    <row r="946" spans="1:1">
      <c r="A946">
        <v>184702</v>
      </c>
    </row>
    <row r="947" spans="1:1">
      <c r="A947">
        <v>184703</v>
      </c>
    </row>
    <row r="948" spans="1:1">
      <c r="A948">
        <v>184704</v>
      </c>
    </row>
    <row r="949" spans="1:1">
      <c r="A949">
        <v>184705</v>
      </c>
    </row>
    <row r="950" spans="1:1">
      <c r="A950">
        <v>184706</v>
      </c>
    </row>
    <row r="951" spans="1:1">
      <c r="A951">
        <v>184707</v>
      </c>
    </row>
    <row r="952" spans="1:1">
      <c r="A952">
        <v>184708</v>
      </c>
    </row>
    <row r="953" spans="1:1">
      <c r="A953">
        <v>184709</v>
      </c>
    </row>
    <row r="954" spans="1:1">
      <c r="A954">
        <v>184710</v>
      </c>
    </row>
    <row r="955" spans="1:1">
      <c r="A955">
        <v>184711</v>
      </c>
    </row>
    <row r="956" spans="1:1">
      <c r="A956">
        <v>184712</v>
      </c>
    </row>
    <row r="957" spans="1:1">
      <c r="A957">
        <v>184713</v>
      </c>
    </row>
    <row r="958" spans="1:1">
      <c r="A958">
        <v>184714</v>
      </c>
    </row>
    <row r="959" spans="1:1">
      <c r="A959">
        <v>184715</v>
      </c>
    </row>
    <row r="960" spans="1:1">
      <c r="A960">
        <v>184716</v>
      </c>
    </row>
    <row r="961" spans="1:1">
      <c r="A961">
        <v>184717</v>
      </c>
    </row>
    <row r="962" spans="1:1">
      <c r="A962">
        <v>184718</v>
      </c>
    </row>
    <row r="963" spans="1:1">
      <c r="A963">
        <v>184719</v>
      </c>
    </row>
    <row r="964" spans="1:1">
      <c r="A964">
        <v>184720</v>
      </c>
    </row>
    <row r="965" spans="1:1">
      <c r="A965">
        <v>184721</v>
      </c>
    </row>
    <row r="966" spans="1:1">
      <c r="A966">
        <v>184722</v>
      </c>
    </row>
    <row r="967" spans="1:1">
      <c r="A967">
        <v>184723</v>
      </c>
    </row>
    <row r="968" spans="1:1">
      <c r="A968">
        <v>184724</v>
      </c>
    </row>
    <row r="969" spans="1:1">
      <c r="A969">
        <v>184725</v>
      </c>
    </row>
    <row r="970" spans="1:1">
      <c r="A970">
        <v>184726</v>
      </c>
    </row>
    <row r="971" spans="1:1">
      <c r="A971">
        <v>184727</v>
      </c>
    </row>
    <row r="972" spans="1:1">
      <c r="A972">
        <v>184728</v>
      </c>
    </row>
    <row r="973" spans="1:1">
      <c r="A973">
        <v>184729</v>
      </c>
    </row>
    <row r="974" spans="1:1">
      <c r="A974">
        <v>184730</v>
      </c>
    </row>
    <row r="975" spans="1:1">
      <c r="A975">
        <v>184731</v>
      </c>
    </row>
    <row r="976" spans="1:1">
      <c r="A976">
        <v>184732</v>
      </c>
    </row>
    <row r="977" spans="1:1">
      <c r="A977">
        <v>184733</v>
      </c>
    </row>
    <row r="978" spans="1:1">
      <c r="A978">
        <v>184734</v>
      </c>
    </row>
    <row r="979" spans="1:1">
      <c r="A979">
        <v>184735</v>
      </c>
    </row>
    <row r="980" spans="1:1">
      <c r="A980">
        <v>184736</v>
      </c>
    </row>
    <row r="981" spans="1:1">
      <c r="A981">
        <v>184737</v>
      </c>
    </row>
    <row r="982" spans="1:1">
      <c r="A982">
        <v>184738</v>
      </c>
    </row>
    <row r="983" spans="1:1">
      <c r="A983">
        <v>184739</v>
      </c>
    </row>
    <row r="984" spans="1:1">
      <c r="A984">
        <v>184740</v>
      </c>
    </row>
    <row r="985" spans="1:1">
      <c r="A985">
        <v>184741</v>
      </c>
    </row>
    <row r="986" spans="1:1">
      <c r="A986">
        <v>184742</v>
      </c>
    </row>
    <row r="987" spans="1:1">
      <c r="A987">
        <v>184743</v>
      </c>
    </row>
    <row r="988" spans="1:1">
      <c r="A988">
        <v>184744</v>
      </c>
    </row>
    <row r="989" spans="1:1">
      <c r="A989">
        <v>184745</v>
      </c>
    </row>
    <row r="990" spans="1:1">
      <c r="A990">
        <v>184746</v>
      </c>
    </row>
    <row r="991" spans="1:1">
      <c r="A991">
        <v>184747</v>
      </c>
    </row>
    <row r="992" spans="1:1">
      <c r="A992">
        <v>184748</v>
      </c>
    </row>
    <row r="993" spans="1:1">
      <c r="A993">
        <v>184749</v>
      </c>
    </row>
    <row r="994" spans="1:1">
      <c r="A994">
        <v>184750</v>
      </c>
    </row>
    <row r="995" spans="1:1">
      <c r="A995">
        <v>184751</v>
      </c>
    </row>
    <row r="996" spans="1:1">
      <c r="A996">
        <v>184752</v>
      </c>
    </row>
    <row r="997" spans="1:1">
      <c r="A997">
        <v>184753</v>
      </c>
    </row>
    <row r="998" spans="1:1">
      <c r="A998">
        <v>184754</v>
      </c>
    </row>
    <row r="999" spans="1:1">
      <c r="A999">
        <v>184755</v>
      </c>
    </row>
    <row r="1000" spans="1:1">
      <c r="A1000">
        <v>184756</v>
      </c>
    </row>
    <row r="1001" spans="1:1">
      <c r="A1001">
        <v>184757</v>
      </c>
    </row>
    <row r="1002" spans="1:1">
      <c r="A1002">
        <v>184758</v>
      </c>
    </row>
    <row r="1003" spans="1:1">
      <c r="A1003">
        <v>184759</v>
      </c>
    </row>
    <row r="1004" spans="1:1">
      <c r="A1004">
        <v>184760</v>
      </c>
    </row>
    <row r="1005" spans="1:1">
      <c r="A1005">
        <v>184761</v>
      </c>
    </row>
    <row r="1006" spans="1:1">
      <c r="A1006">
        <v>184762</v>
      </c>
    </row>
    <row r="1007" spans="1:1">
      <c r="A1007">
        <v>184763</v>
      </c>
    </row>
    <row r="1008" spans="1:1">
      <c r="A1008">
        <v>184764</v>
      </c>
    </row>
    <row r="1009" spans="1:1">
      <c r="A1009">
        <v>184765</v>
      </c>
    </row>
    <row r="1010" spans="1:1">
      <c r="A1010">
        <v>184766</v>
      </c>
    </row>
    <row r="1011" spans="1:1">
      <c r="A1011">
        <v>184767</v>
      </c>
    </row>
    <row r="1012" spans="1:1">
      <c r="A1012">
        <v>184768</v>
      </c>
    </row>
    <row r="1013" spans="1:1">
      <c r="A1013">
        <v>184769</v>
      </c>
    </row>
    <row r="1014" spans="1:1">
      <c r="A1014">
        <v>184770</v>
      </c>
    </row>
    <row r="1015" spans="1:1">
      <c r="A1015">
        <v>184771</v>
      </c>
    </row>
    <row r="1016" spans="1:1">
      <c r="A1016">
        <v>184772</v>
      </c>
    </row>
    <row r="1017" spans="1:1">
      <c r="A1017">
        <v>184773</v>
      </c>
    </row>
    <row r="1018" spans="1:1">
      <c r="A1018">
        <v>184774</v>
      </c>
    </row>
    <row r="1019" spans="1:1">
      <c r="A1019">
        <v>184775</v>
      </c>
    </row>
    <row r="1020" spans="1:1">
      <c r="A1020">
        <v>184776</v>
      </c>
    </row>
    <row r="1021" spans="1:1">
      <c r="A1021">
        <v>184777</v>
      </c>
    </row>
    <row r="1022" spans="1:1">
      <c r="A1022">
        <v>184778</v>
      </c>
    </row>
    <row r="1023" spans="1:1">
      <c r="A1023">
        <v>184779</v>
      </c>
    </row>
    <row r="1024" spans="1:1">
      <c r="A1024">
        <v>184780</v>
      </c>
    </row>
    <row r="1025" spans="1:1">
      <c r="A1025">
        <v>184781</v>
      </c>
    </row>
    <row r="1026" spans="1:1">
      <c r="A1026">
        <v>184782</v>
      </c>
    </row>
    <row r="1027" spans="1:1">
      <c r="A1027">
        <v>184783</v>
      </c>
    </row>
    <row r="1028" spans="1:1">
      <c r="A1028">
        <v>184784</v>
      </c>
    </row>
    <row r="1029" spans="1:1">
      <c r="A1029">
        <v>184785</v>
      </c>
    </row>
    <row r="1030" spans="1:1">
      <c r="A1030">
        <v>184786</v>
      </c>
    </row>
    <row r="1031" spans="1:1">
      <c r="A1031">
        <v>184787</v>
      </c>
    </row>
    <row r="1032" spans="1:1">
      <c r="A1032">
        <v>184788</v>
      </c>
    </row>
    <row r="1033" spans="1:1">
      <c r="A1033">
        <v>184789</v>
      </c>
    </row>
    <row r="1034" spans="1:1">
      <c r="A1034">
        <v>184790</v>
      </c>
    </row>
    <row r="1035" spans="1:1">
      <c r="A1035">
        <v>184791</v>
      </c>
    </row>
    <row r="1036" spans="1:1">
      <c r="A1036">
        <v>184792</v>
      </c>
    </row>
    <row r="1037" spans="1:1">
      <c r="A1037">
        <v>184793</v>
      </c>
    </row>
    <row r="1038" spans="1:1">
      <c r="A1038">
        <v>184794</v>
      </c>
    </row>
    <row r="1039" spans="1:1">
      <c r="A1039">
        <v>184795</v>
      </c>
    </row>
    <row r="1040" spans="1:1">
      <c r="A1040">
        <v>184796</v>
      </c>
    </row>
    <row r="1041" spans="1:1">
      <c r="A1041">
        <v>184797</v>
      </c>
    </row>
    <row r="1042" spans="1:1">
      <c r="A1042">
        <v>184798</v>
      </c>
    </row>
    <row r="1043" spans="1:1">
      <c r="A1043">
        <v>184799</v>
      </c>
    </row>
    <row r="1044" spans="1:1">
      <c r="A1044">
        <v>184800</v>
      </c>
    </row>
    <row r="1045" spans="1:1">
      <c r="A1045">
        <v>184801</v>
      </c>
    </row>
    <row r="1046" spans="1:1">
      <c r="A1046">
        <v>184802</v>
      </c>
    </row>
    <row r="1047" spans="1:1">
      <c r="A1047">
        <v>184803</v>
      </c>
    </row>
    <row r="1048" spans="1:1">
      <c r="A1048">
        <v>184804</v>
      </c>
    </row>
    <row r="1049" spans="1:1">
      <c r="A1049">
        <v>184805</v>
      </c>
    </row>
    <row r="1050" spans="1:1">
      <c r="A1050">
        <v>184806</v>
      </c>
    </row>
    <row r="1051" spans="1:1">
      <c r="A1051">
        <v>184807</v>
      </c>
    </row>
    <row r="1052" spans="1:1">
      <c r="A1052">
        <v>184808</v>
      </c>
    </row>
    <row r="1053" spans="1:1">
      <c r="A1053">
        <v>184809</v>
      </c>
    </row>
    <row r="1054" spans="1:1">
      <c r="A1054">
        <v>184810</v>
      </c>
    </row>
    <row r="1055" spans="1:1">
      <c r="A1055">
        <v>184811</v>
      </c>
    </row>
    <row r="1056" spans="1:1">
      <c r="A1056">
        <v>184812</v>
      </c>
    </row>
    <row r="1057" spans="1:1">
      <c r="A1057">
        <v>184813</v>
      </c>
    </row>
    <row r="1058" spans="1:1">
      <c r="A1058">
        <v>184814</v>
      </c>
    </row>
    <row r="1059" spans="1:1">
      <c r="A1059">
        <v>184815</v>
      </c>
    </row>
    <row r="1060" spans="1:1">
      <c r="A1060">
        <v>184816</v>
      </c>
    </row>
    <row r="1061" spans="1:1">
      <c r="A1061">
        <v>184817</v>
      </c>
    </row>
    <row r="1062" spans="1:1">
      <c r="A1062">
        <v>184818</v>
      </c>
    </row>
    <row r="1063" spans="1:1">
      <c r="A1063">
        <v>184819</v>
      </c>
    </row>
    <row r="1064" spans="1:1">
      <c r="A1064">
        <v>184820</v>
      </c>
    </row>
    <row r="1065" spans="1:1">
      <c r="A1065">
        <v>184821</v>
      </c>
    </row>
    <row r="1066" spans="1:1">
      <c r="A1066">
        <v>184822</v>
      </c>
    </row>
    <row r="1067" spans="1:1">
      <c r="A1067">
        <v>184823</v>
      </c>
    </row>
    <row r="1068" spans="1:1">
      <c r="A1068">
        <v>184824</v>
      </c>
    </row>
    <row r="1069" spans="1:1">
      <c r="A1069">
        <v>184825</v>
      </c>
    </row>
    <row r="1070" spans="1:1">
      <c r="A1070">
        <v>184826</v>
      </c>
    </row>
    <row r="1071" spans="1:1">
      <c r="A1071">
        <v>184827</v>
      </c>
    </row>
    <row r="1072" spans="1:1">
      <c r="A1072">
        <v>184828</v>
      </c>
    </row>
    <row r="1073" spans="1:1">
      <c r="A1073">
        <v>184829</v>
      </c>
    </row>
    <row r="1074" spans="1:1">
      <c r="A1074">
        <v>184830</v>
      </c>
    </row>
    <row r="1075" spans="1:1">
      <c r="A1075">
        <v>184831</v>
      </c>
    </row>
    <row r="1076" spans="1:1">
      <c r="A1076">
        <v>184832</v>
      </c>
    </row>
    <row r="1077" spans="1:1">
      <c r="A1077">
        <v>184833</v>
      </c>
    </row>
    <row r="1078" spans="1:1">
      <c r="A1078">
        <v>184834</v>
      </c>
    </row>
    <row r="1079" spans="1:1">
      <c r="A1079">
        <v>184835</v>
      </c>
    </row>
    <row r="1080" spans="1:1">
      <c r="A1080">
        <v>184836</v>
      </c>
    </row>
    <row r="1081" spans="1:1">
      <c r="A1081">
        <v>184837</v>
      </c>
    </row>
    <row r="1082" spans="1:1">
      <c r="A1082">
        <v>184838</v>
      </c>
    </row>
    <row r="1083" spans="1:1">
      <c r="A1083">
        <v>184839</v>
      </c>
    </row>
    <row r="1084" spans="1:1">
      <c r="A1084">
        <v>184840</v>
      </c>
    </row>
    <row r="1085" spans="1:1">
      <c r="A1085">
        <v>184841</v>
      </c>
    </row>
    <row r="1086" spans="1:1">
      <c r="A1086">
        <v>184842</v>
      </c>
    </row>
    <row r="1087" spans="1:1">
      <c r="A1087">
        <v>184843</v>
      </c>
    </row>
    <row r="1088" spans="1:1">
      <c r="A1088">
        <v>184844</v>
      </c>
    </row>
    <row r="1089" spans="1:1">
      <c r="A1089">
        <v>184845</v>
      </c>
    </row>
    <row r="1090" spans="1:1">
      <c r="A1090">
        <v>184846</v>
      </c>
    </row>
    <row r="1091" spans="1:1">
      <c r="A1091">
        <v>184847</v>
      </c>
    </row>
    <row r="1092" spans="1:1">
      <c r="A1092">
        <v>184848</v>
      </c>
    </row>
    <row r="1093" spans="1:1">
      <c r="A1093">
        <v>184849</v>
      </c>
    </row>
    <row r="1094" spans="1:1">
      <c r="A1094">
        <v>184850</v>
      </c>
    </row>
    <row r="1095" spans="1:1">
      <c r="A1095">
        <v>184851</v>
      </c>
    </row>
    <row r="1096" spans="1:1">
      <c r="A1096">
        <v>184852</v>
      </c>
    </row>
    <row r="1097" spans="1:1">
      <c r="A1097">
        <v>184853</v>
      </c>
    </row>
    <row r="1098" spans="1:1">
      <c r="A1098">
        <v>184854</v>
      </c>
    </row>
    <row r="1099" spans="1:1">
      <c r="A1099">
        <v>184855</v>
      </c>
    </row>
    <row r="1100" spans="1:1">
      <c r="A1100">
        <v>184856</v>
      </c>
    </row>
    <row r="1101" spans="1:1">
      <c r="A1101">
        <v>184857</v>
      </c>
    </row>
    <row r="1102" spans="1:1">
      <c r="A1102">
        <v>184858</v>
      </c>
    </row>
    <row r="1103" spans="1:1">
      <c r="A1103">
        <v>184859</v>
      </c>
    </row>
    <row r="1104" spans="1:1">
      <c r="A1104">
        <v>184860</v>
      </c>
    </row>
    <row r="1105" spans="1:1">
      <c r="A1105">
        <v>184861</v>
      </c>
    </row>
    <row r="1106" spans="1:1">
      <c r="A1106">
        <v>184862</v>
      </c>
    </row>
    <row r="1107" spans="1:1">
      <c r="A1107">
        <v>184863</v>
      </c>
    </row>
    <row r="1108" spans="1:1">
      <c r="A1108">
        <v>184864</v>
      </c>
    </row>
    <row r="1109" spans="1:1">
      <c r="A1109">
        <v>184865</v>
      </c>
    </row>
    <row r="1110" spans="1:1">
      <c r="A1110">
        <v>184866</v>
      </c>
    </row>
    <row r="1111" spans="1:1">
      <c r="A1111">
        <v>184867</v>
      </c>
    </row>
    <row r="1112" spans="1:1">
      <c r="A1112">
        <v>184868</v>
      </c>
    </row>
    <row r="1113" spans="1:1">
      <c r="A1113">
        <v>184869</v>
      </c>
    </row>
    <row r="1114" spans="1:1">
      <c r="A1114">
        <v>184870</v>
      </c>
    </row>
    <row r="1115" spans="1:1">
      <c r="A1115">
        <v>184871</v>
      </c>
    </row>
    <row r="1116" spans="1:1">
      <c r="A1116">
        <v>184872</v>
      </c>
    </row>
    <row r="1117" spans="1:1">
      <c r="A1117">
        <v>184873</v>
      </c>
    </row>
    <row r="1118" spans="1:1">
      <c r="A1118">
        <v>184874</v>
      </c>
    </row>
    <row r="1119" spans="1:1">
      <c r="A1119">
        <v>184875</v>
      </c>
    </row>
    <row r="1120" spans="1:1">
      <c r="A1120">
        <v>184876</v>
      </c>
    </row>
    <row r="1121" spans="1:1">
      <c r="A1121">
        <v>184877</v>
      </c>
    </row>
    <row r="1122" spans="1:1">
      <c r="A1122">
        <v>184878</v>
      </c>
    </row>
    <row r="1123" spans="1:1">
      <c r="A1123">
        <v>184879</v>
      </c>
    </row>
    <row r="1124" spans="1:1">
      <c r="A1124">
        <v>184880</v>
      </c>
    </row>
    <row r="1125" spans="1:1">
      <c r="A1125">
        <v>184881</v>
      </c>
    </row>
    <row r="1126" spans="1:1">
      <c r="A1126">
        <v>184882</v>
      </c>
    </row>
    <row r="1127" spans="1:1">
      <c r="A1127">
        <v>184883</v>
      </c>
    </row>
    <row r="1128" spans="1:1">
      <c r="A1128">
        <v>184884</v>
      </c>
    </row>
    <row r="1129" spans="1:1">
      <c r="A1129">
        <v>184885</v>
      </c>
    </row>
    <row r="1130" spans="1:1">
      <c r="A1130">
        <v>184886</v>
      </c>
    </row>
    <row r="1131" spans="1:1">
      <c r="A1131">
        <v>184887</v>
      </c>
    </row>
    <row r="1132" spans="1:1">
      <c r="A1132">
        <v>184888</v>
      </c>
    </row>
    <row r="1133" spans="1:1">
      <c r="A1133">
        <v>184889</v>
      </c>
    </row>
    <row r="1134" spans="1:1">
      <c r="A1134">
        <v>184890</v>
      </c>
    </row>
    <row r="1135" spans="1:1">
      <c r="A1135">
        <v>184891</v>
      </c>
    </row>
    <row r="1136" spans="1:1">
      <c r="A1136">
        <v>184892</v>
      </c>
    </row>
    <row r="1137" spans="1:1">
      <c r="A1137">
        <v>184893</v>
      </c>
    </row>
    <row r="1138" spans="1:1">
      <c r="A1138">
        <v>184894</v>
      </c>
    </row>
    <row r="1139" spans="1:1">
      <c r="A1139">
        <v>184895</v>
      </c>
    </row>
    <row r="1140" spans="1:1">
      <c r="A1140">
        <v>184896</v>
      </c>
    </row>
    <row r="1141" spans="1:1">
      <c r="A1141">
        <v>184897</v>
      </c>
    </row>
    <row r="1142" spans="1:1">
      <c r="A1142">
        <v>184898</v>
      </c>
    </row>
    <row r="1143" spans="1:1">
      <c r="A1143">
        <v>184899</v>
      </c>
    </row>
    <row r="1144" spans="1:1">
      <c r="A1144">
        <v>184900</v>
      </c>
    </row>
    <row r="1145" spans="1:1">
      <c r="A1145">
        <v>184901</v>
      </c>
    </row>
    <row r="1146" spans="1:1">
      <c r="A1146">
        <v>184902</v>
      </c>
    </row>
    <row r="1147" spans="1:1">
      <c r="A1147">
        <v>184903</v>
      </c>
    </row>
    <row r="1148" spans="1:1">
      <c r="A1148">
        <v>184904</v>
      </c>
    </row>
    <row r="1149" spans="1:1">
      <c r="A1149">
        <v>184905</v>
      </c>
    </row>
    <row r="1150" spans="1:1">
      <c r="A1150">
        <v>184906</v>
      </c>
    </row>
    <row r="1151" spans="1:1">
      <c r="A1151">
        <v>184907</v>
      </c>
    </row>
    <row r="1152" spans="1:1">
      <c r="A1152">
        <v>184908</v>
      </c>
    </row>
    <row r="1153" spans="1:1">
      <c r="A1153">
        <v>184909</v>
      </c>
    </row>
    <row r="1154" spans="1:1">
      <c r="A1154">
        <v>184910</v>
      </c>
    </row>
    <row r="1155" spans="1:1">
      <c r="A1155">
        <v>184911</v>
      </c>
    </row>
    <row r="1156" spans="1:1">
      <c r="A1156">
        <v>184912</v>
      </c>
    </row>
    <row r="1157" spans="1:1">
      <c r="A1157">
        <v>184913</v>
      </c>
    </row>
    <row r="1158" spans="1:1">
      <c r="A1158">
        <v>184914</v>
      </c>
    </row>
    <row r="1159" spans="1:1">
      <c r="A1159">
        <v>184915</v>
      </c>
    </row>
    <row r="1160" spans="1:1">
      <c r="A1160">
        <v>184916</v>
      </c>
    </row>
    <row r="1161" spans="1:1">
      <c r="A1161">
        <v>184917</v>
      </c>
    </row>
    <row r="1162" spans="1:1">
      <c r="A1162">
        <v>184918</v>
      </c>
    </row>
    <row r="1163" spans="1:1">
      <c r="A1163">
        <v>184919</v>
      </c>
    </row>
    <row r="1164" spans="1:1">
      <c r="A1164">
        <v>184920</v>
      </c>
    </row>
    <row r="1165" spans="1:1">
      <c r="A1165">
        <v>184921</v>
      </c>
    </row>
    <row r="1166" spans="1:1">
      <c r="A1166">
        <v>184922</v>
      </c>
    </row>
    <row r="1167" spans="1:1">
      <c r="A1167">
        <v>184923</v>
      </c>
    </row>
    <row r="1168" spans="1:1">
      <c r="A1168">
        <v>184924</v>
      </c>
    </row>
    <row r="1169" spans="1:1">
      <c r="A1169">
        <v>184925</v>
      </c>
    </row>
    <row r="1170" spans="1:1">
      <c r="A1170">
        <v>184926</v>
      </c>
    </row>
    <row r="1171" spans="1:1">
      <c r="A1171">
        <v>184927</v>
      </c>
    </row>
    <row r="1172" spans="1:1">
      <c r="A1172">
        <v>184928</v>
      </c>
    </row>
    <row r="1173" spans="1:1">
      <c r="A1173">
        <v>184929</v>
      </c>
    </row>
    <row r="1174" spans="1:1">
      <c r="A1174">
        <v>184930</v>
      </c>
    </row>
    <row r="1175" spans="1:1">
      <c r="A1175">
        <v>184931</v>
      </c>
    </row>
    <row r="1176" spans="1:1">
      <c r="A1176">
        <v>184932</v>
      </c>
    </row>
    <row r="1177" spans="1:1">
      <c r="A1177">
        <v>184933</v>
      </c>
    </row>
    <row r="1178" spans="1:1">
      <c r="A1178">
        <v>184934</v>
      </c>
    </row>
    <row r="1179" spans="1:1">
      <c r="A1179">
        <v>184935</v>
      </c>
    </row>
    <row r="1180" spans="1:1">
      <c r="A1180">
        <v>184936</v>
      </c>
    </row>
    <row r="1181" spans="1:1">
      <c r="A1181">
        <v>184937</v>
      </c>
    </row>
    <row r="1182" spans="1:1">
      <c r="A1182">
        <v>184938</v>
      </c>
    </row>
    <row r="1183" spans="1:1">
      <c r="A1183">
        <v>184939</v>
      </c>
    </row>
    <row r="1184" spans="1:1">
      <c r="A1184">
        <v>184940</v>
      </c>
    </row>
    <row r="1185" spans="1:1">
      <c r="A1185">
        <v>184941</v>
      </c>
    </row>
    <row r="1186" spans="1:1">
      <c r="A1186">
        <v>184942</v>
      </c>
    </row>
    <row r="1187" spans="1:1">
      <c r="A1187">
        <v>184943</v>
      </c>
    </row>
    <row r="1188" spans="1:1">
      <c r="A1188">
        <v>184944</v>
      </c>
    </row>
    <row r="1189" spans="1:1">
      <c r="A1189">
        <v>184945</v>
      </c>
    </row>
    <row r="1190" spans="1:1">
      <c r="A1190">
        <v>184946</v>
      </c>
    </row>
    <row r="1191" spans="1:1">
      <c r="A1191">
        <v>184947</v>
      </c>
    </row>
    <row r="1192" spans="1:1">
      <c r="A1192">
        <v>184948</v>
      </c>
    </row>
    <row r="1193" spans="1:1">
      <c r="A1193">
        <v>184949</v>
      </c>
    </row>
    <row r="1194" spans="1:1">
      <c r="A1194">
        <v>184950</v>
      </c>
    </row>
    <row r="1195" spans="1:1">
      <c r="A1195">
        <v>184951</v>
      </c>
    </row>
    <row r="1196" spans="1:1">
      <c r="A1196">
        <v>184952</v>
      </c>
    </row>
    <row r="1197" spans="1:1">
      <c r="A1197">
        <v>184953</v>
      </c>
    </row>
    <row r="1198" spans="1:1">
      <c r="A1198">
        <v>184954</v>
      </c>
    </row>
    <row r="1199" spans="1:1">
      <c r="A1199">
        <v>184955</v>
      </c>
    </row>
    <row r="1200" spans="1:1">
      <c r="A1200">
        <v>184956</v>
      </c>
    </row>
    <row r="1201" spans="1:1">
      <c r="A1201">
        <v>184957</v>
      </c>
    </row>
    <row r="1202" spans="1:1">
      <c r="A1202">
        <v>184958</v>
      </c>
    </row>
    <row r="1203" spans="1:1">
      <c r="A1203">
        <v>184959</v>
      </c>
    </row>
    <row r="1204" spans="1:1">
      <c r="A1204">
        <v>184960</v>
      </c>
    </row>
    <row r="1205" spans="1:1">
      <c r="A1205">
        <v>184961</v>
      </c>
    </row>
    <row r="1206" spans="1:1">
      <c r="A1206">
        <v>184962</v>
      </c>
    </row>
    <row r="1207" spans="1:1">
      <c r="A1207">
        <v>184963</v>
      </c>
    </row>
    <row r="1208" spans="1:1">
      <c r="A1208">
        <v>184964</v>
      </c>
    </row>
    <row r="1209" spans="1:1">
      <c r="A1209">
        <v>184965</v>
      </c>
    </row>
    <row r="1210" spans="1:1">
      <c r="A1210">
        <v>184966</v>
      </c>
    </row>
    <row r="1211" spans="1:1">
      <c r="A1211">
        <v>184967</v>
      </c>
    </row>
    <row r="1212" spans="1:1">
      <c r="A1212">
        <v>184968</v>
      </c>
    </row>
    <row r="1213" spans="1:1">
      <c r="A1213">
        <v>184969</v>
      </c>
    </row>
    <row r="1214" spans="1:1">
      <c r="A1214">
        <v>184970</v>
      </c>
    </row>
    <row r="1215" spans="1:1">
      <c r="A1215">
        <v>184971</v>
      </c>
    </row>
    <row r="1216" spans="1:1">
      <c r="A1216">
        <v>184972</v>
      </c>
    </row>
    <row r="1217" spans="1:1">
      <c r="A1217">
        <v>184973</v>
      </c>
    </row>
    <row r="1218" spans="1:1">
      <c r="A1218">
        <v>184974</v>
      </c>
    </row>
    <row r="1219" spans="1:1">
      <c r="A1219">
        <v>184975</v>
      </c>
    </row>
    <row r="1220" spans="1:1">
      <c r="A1220">
        <v>184976</v>
      </c>
    </row>
    <row r="1221" spans="1:1">
      <c r="A1221">
        <v>184977</v>
      </c>
    </row>
    <row r="1222" spans="1:1">
      <c r="A1222">
        <v>184978</v>
      </c>
    </row>
    <row r="1223" spans="1:1">
      <c r="A1223">
        <v>184979</v>
      </c>
    </row>
    <row r="1224" spans="1:1">
      <c r="A1224">
        <v>184980</v>
      </c>
    </row>
    <row r="1225" spans="1:1">
      <c r="A1225">
        <v>184981</v>
      </c>
    </row>
    <row r="1226" spans="1:1">
      <c r="A1226">
        <v>184982</v>
      </c>
    </row>
    <row r="1227" spans="1:1">
      <c r="A1227">
        <v>184983</v>
      </c>
    </row>
    <row r="1228" spans="1:1">
      <c r="A1228">
        <v>184984</v>
      </c>
    </row>
    <row r="1229" spans="1:1">
      <c r="A1229">
        <v>184985</v>
      </c>
    </row>
    <row r="1230" spans="1:1">
      <c r="A1230">
        <v>184986</v>
      </c>
    </row>
    <row r="1231" spans="1:1">
      <c r="A1231">
        <v>184987</v>
      </c>
    </row>
    <row r="1232" spans="1:1">
      <c r="A1232">
        <v>184988</v>
      </c>
    </row>
    <row r="1233" spans="1:1">
      <c r="A1233">
        <v>184989</v>
      </c>
    </row>
    <row r="1234" spans="1:1">
      <c r="A1234">
        <v>184990</v>
      </c>
    </row>
    <row r="1235" spans="1:1">
      <c r="A1235">
        <v>184991</v>
      </c>
    </row>
    <row r="1236" spans="1:1">
      <c r="A1236">
        <v>184992</v>
      </c>
    </row>
    <row r="1237" spans="1:1">
      <c r="A1237">
        <v>184993</v>
      </c>
    </row>
    <row r="1238" spans="1:1">
      <c r="A1238">
        <v>184994</v>
      </c>
    </row>
    <row r="1239" spans="1:1">
      <c r="A1239">
        <v>184995</v>
      </c>
    </row>
    <row r="1240" spans="1:1">
      <c r="A1240">
        <v>184996</v>
      </c>
    </row>
    <row r="1241" spans="1:1">
      <c r="A1241">
        <v>184997</v>
      </c>
    </row>
    <row r="1242" spans="1:1">
      <c r="A1242">
        <v>184998</v>
      </c>
    </row>
    <row r="1243" spans="1:1">
      <c r="A1243">
        <v>184999</v>
      </c>
    </row>
    <row r="1244" spans="1:1">
      <c r="A1244">
        <v>185000</v>
      </c>
    </row>
    <row r="1245" spans="1:1">
      <c r="A1245">
        <v>185001</v>
      </c>
    </row>
    <row r="1246" spans="1:1">
      <c r="A1246">
        <v>185002</v>
      </c>
    </row>
    <row r="1247" spans="1:1">
      <c r="A1247">
        <v>185003</v>
      </c>
    </row>
    <row r="1248" spans="1:1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62"/>
  <sheetViews>
    <sheetView zoomScale="125" zoomScaleNormal="125" zoomScalePageLayoutView="125" workbookViewId="0">
      <selection activeCell="B20" sqref="B20"/>
    </sheetView>
  </sheetViews>
  <sheetFormatPr baseColWidth="10" defaultRowHeight="14" x14ac:dyDescent="0"/>
  <cols>
    <col min="4" max="6" width="10.83203125" style="2"/>
  </cols>
  <sheetData>
    <row r="1" spans="3:5">
      <c r="C1" s="1" t="s">
        <v>89</v>
      </c>
      <c r="D1" s="18" t="s">
        <v>20</v>
      </c>
      <c r="E1" s="18" t="s">
        <v>88</v>
      </c>
    </row>
    <row r="2" spans="3:5">
      <c r="C2">
        <v>198038</v>
      </c>
      <c r="D2" s="2">
        <v>2.5</v>
      </c>
      <c r="E2" s="15">
        <v>-24</v>
      </c>
    </row>
    <row r="3" spans="3:5">
      <c r="C3">
        <v>198033</v>
      </c>
      <c r="D3" s="2">
        <v>2.5</v>
      </c>
      <c r="E3" s="15">
        <v>-16</v>
      </c>
    </row>
    <row r="4" spans="3:5">
      <c r="C4">
        <v>198028</v>
      </c>
      <c r="D4" s="2">
        <v>2.5</v>
      </c>
      <c r="E4" s="15">
        <v>-12</v>
      </c>
    </row>
    <row r="5" spans="3:5">
      <c r="C5">
        <v>198023</v>
      </c>
      <c r="D5" s="2">
        <v>2.5</v>
      </c>
      <c r="E5" s="15">
        <v>-9</v>
      </c>
    </row>
    <row r="6" spans="3:5">
      <c r="C6">
        <v>198018</v>
      </c>
      <c r="D6" s="2">
        <v>2.5</v>
      </c>
      <c r="E6" s="15">
        <v>-6</v>
      </c>
    </row>
    <row r="7" spans="3:5">
      <c r="C7">
        <v>198013</v>
      </c>
      <c r="D7" s="2">
        <v>2.5</v>
      </c>
      <c r="E7" s="15">
        <v>-3</v>
      </c>
    </row>
    <row r="8" spans="3:5">
      <c r="C8" s="6">
        <v>197980</v>
      </c>
      <c r="D8" s="2">
        <v>2.5</v>
      </c>
      <c r="E8" s="15">
        <v>0</v>
      </c>
    </row>
    <row r="9" spans="3:5">
      <c r="C9">
        <v>197985</v>
      </c>
      <c r="D9" s="2">
        <v>2.5</v>
      </c>
      <c r="E9" s="15">
        <v>3</v>
      </c>
    </row>
    <row r="10" spans="3:5">
      <c r="C10">
        <v>197990</v>
      </c>
      <c r="D10" s="2">
        <v>2.5</v>
      </c>
      <c r="E10" s="15">
        <v>6</v>
      </c>
    </row>
    <row r="11" spans="3:5">
      <c r="C11" s="2">
        <v>197995</v>
      </c>
      <c r="D11" s="2">
        <v>2.5</v>
      </c>
      <c r="E11" s="15">
        <v>9</v>
      </c>
    </row>
    <row r="12" spans="3:5">
      <c r="C12">
        <v>198000</v>
      </c>
      <c r="D12" s="2">
        <v>2.5</v>
      </c>
      <c r="E12" s="15">
        <v>12</v>
      </c>
    </row>
    <row r="13" spans="3:5">
      <c r="C13">
        <v>198005</v>
      </c>
      <c r="D13" s="2">
        <v>2.5</v>
      </c>
      <c r="E13" s="15">
        <v>16</v>
      </c>
    </row>
    <row r="14" spans="3:5">
      <c r="C14">
        <v>198010</v>
      </c>
      <c r="D14" s="2">
        <v>2.5</v>
      </c>
      <c r="E14" s="15">
        <v>24</v>
      </c>
    </row>
    <row r="15" spans="3:5">
      <c r="C15">
        <v>198034</v>
      </c>
      <c r="D15" s="2">
        <v>5</v>
      </c>
      <c r="E15" s="15">
        <v>-16</v>
      </c>
    </row>
    <row r="16" spans="3:5">
      <c r="C16">
        <v>198029</v>
      </c>
      <c r="D16" s="2">
        <v>5</v>
      </c>
      <c r="E16" s="15">
        <v>-12</v>
      </c>
    </row>
    <row r="17" spans="3:5">
      <c r="C17">
        <v>198024</v>
      </c>
      <c r="D17" s="2">
        <v>5</v>
      </c>
      <c r="E17" s="15">
        <v>-9</v>
      </c>
    </row>
    <row r="18" spans="3:5">
      <c r="C18">
        <v>198019</v>
      </c>
      <c r="D18" s="2">
        <v>5</v>
      </c>
      <c r="E18" s="15">
        <v>-6</v>
      </c>
    </row>
    <row r="19" spans="3:5">
      <c r="C19">
        <v>198014</v>
      </c>
      <c r="D19" s="2">
        <v>5</v>
      </c>
      <c r="E19" s="15">
        <v>-3</v>
      </c>
    </row>
    <row r="20" spans="3:5">
      <c r="C20" s="19">
        <v>197981</v>
      </c>
      <c r="D20" s="2">
        <v>5</v>
      </c>
      <c r="E20" s="15">
        <v>0</v>
      </c>
    </row>
    <row r="21" spans="3:5">
      <c r="C21">
        <v>197986</v>
      </c>
      <c r="D21" s="2">
        <v>5</v>
      </c>
      <c r="E21" s="15">
        <v>3</v>
      </c>
    </row>
    <row r="22" spans="3:5">
      <c r="C22">
        <v>197991</v>
      </c>
      <c r="D22" s="2">
        <v>5</v>
      </c>
      <c r="E22" s="15">
        <v>6</v>
      </c>
    </row>
    <row r="23" spans="3:5">
      <c r="C23">
        <v>197996</v>
      </c>
      <c r="D23" s="2">
        <v>5</v>
      </c>
      <c r="E23" s="15">
        <v>9</v>
      </c>
    </row>
    <row r="24" spans="3:5">
      <c r="C24">
        <v>198001</v>
      </c>
      <c r="D24" s="2">
        <v>5</v>
      </c>
      <c r="E24" s="15">
        <v>12</v>
      </c>
    </row>
    <row r="25" spans="3:5">
      <c r="C25">
        <v>198006</v>
      </c>
      <c r="D25" s="2">
        <v>5</v>
      </c>
      <c r="E25" s="15">
        <v>16</v>
      </c>
    </row>
    <row r="26" spans="3:5">
      <c r="C26">
        <v>198039</v>
      </c>
      <c r="D26" s="2">
        <v>7.5</v>
      </c>
      <c r="E26" s="15">
        <v>-24</v>
      </c>
    </row>
    <row r="27" spans="3:5">
      <c r="C27">
        <v>198035</v>
      </c>
      <c r="D27" s="2">
        <v>7.5</v>
      </c>
      <c r="E27" s="15">
        <v>-16</v>
      </c>
    </row>
    <row r="28" spans="3:5">
      <c r="C28">
        <v>198030</v>
      </c>
      <c r="D28" s="2">
        <v>7.5</v>
      </c>
      <c r="E28" s="15">
        <v>-12</v>
      </c>
    </row>
    <row r="29" spans="3:5">
      <c r="C29">
        <v>198025</v>
      </c>
      <c r="D29" s="2">
        <v>7.5</v>
      </c>
      <c r="E29" s="15">
        <v>-9</v>
      </c>
    </row>
    <row r="30" spans="3:5">
      <c r="C30">
        <v>198020</v>
      </c>
      <c r="D30" s="2">
        <v>7.5</v>
      </c>
      <c r="E30" s="15">
        <v>-6</v>
      </c>
    </row>
    <row r="31" spans="3:5">
      <c r="C31">
        <v>198015</v>
      </c>
      <c r="D31" s="2">
        <v>7.5</v>
      </c>
      <c r="E31" s="15">
        <v>-3</v>
      </c>
    </row>
    <row r="32" spans="3:5">
      <c r="C32" s="19">
        <v>197982</v>
      </c>
      <c r="D32" s="2">
        <v>7.5</v>
      </c>
      <c r="E32" s="15">
        <v>0</v>
      </c>
    </row>
    <row r="33" spans="3:5">
      <c r="C33">
        <v>197987</v>
      </c>
      <c r="D33" s="2">
        <v>7.5</v>
      </c>
      <c r="E33" s="15">
        <v>3</v>
      </c>
    </row>
    <row r="34" spans="3:5">
      <c r="C34">
        <v>197992</v>
      </c>
      <c r="D34" s="2">
        <v>7.5</v>
      </c>
      <c r="E34" s="15">
        <v>6</v>
      </c>
    </row>
    <row r="35" spans="3:5">
      <c r="C35">
        <v>197997</v>
      </c>
      <c r="D35" s="2">
        <v>7.5</v>
      </c>
      <c r="E35" s="15">
        <v>9</v>
      </c>
    </row>
    <row r="36" spans="3:5">
      <c r="C36">
        <v>198002</v>
      </c>
      <c r="D36" s="2">
        <v>7.5</v>
      </c>
      <c r="E36" s="15">
        <v>12</v>
      </c>
    </row>
    <row r="37" spans="3:5">
      <c r="C37">
        <v>198007</v>
      </c>
      <c r="D37" s="2">
        <v>7.5</v>
      </c>
      <c r="E37" s="15">
        <v>16</v>
      </c>
    </row>
    <row r="38" spans="3:5">
      <c r="C38">
        <v>198011</v>
      </c>
      <c r="D38" s="2">
        <v>7.5</v>
      </c>
      <c r="E38" s="15">
        <v>24</v>
      </c>
    </row>
    <row r="39" spans="3:5">
      <c r="C39">
        <v>198036</v>
      </c>
      <c r="D39" s="2">
        <v>10</v>
      </c>
      <c r="E39" s="15">
        <v>-16</v>
      </c>
    </row>
    <row r="40" spans="3:5">
      <c r="C40">
        <v>198031</v>
      </c>
      <c r="D40" s="2">
        <v>10</v>
      </c>
      <c r="E40" s="15">
        <v>-12</v>
      </c>
    </row>
    <row r="41" spans="3:5">
      <c r="C41">
        <v>198026</v>
      </c>
      <c r="D41" s="2">
        <v>10</v>
      </c>
      <c r="E41" s="15">
        <v>-9</v>
      </c>
    </row>
    <row r="42" spans="3:5">
      <c r="C42">
        <v>198021</v>
      </c>
      <c r="D42" s="2">
        <v>10</v>
      </c>
      <c r="E42" s="15">
        <v>-6</v>
      </c>
    </row>
    <row r="43" spans="3:5">
      <c r="C43">
        <v>198016</v>
      </c>
      <c r="D43" s="2">
        <v>10</v>
      </c>
      <c r="E43" s="15">
        <v>-3</v>
      </c>
    </row>
    <row r="44" spans="3:5">
      <c r="C44" s="19">
        <v>197983</v>
      </c>
      <c r="D44" s="2">
        <v>10</v>
      </c>
      <c r="E44" s="15">
        <v>0</v>
      </c>
    </row>
    <row r="45" spans="3:5">
      <c r="C45">
        <v>197988</v>
      </c>
      <c r="D45" s="2">
        <v>10</v>
      </c>
      <c r="E45" s="15">
        <v>3</v>
      </c>
    </row>
    <row r="46" spans="3:5">
      <c r="C46">
        <v>197993</v>
      </c>
      <c r="D46" s="2">
        <v>10</v>
      </c>
      <c r="E46" s="15">
        <v>6</v>
      </c>
    </row>
    <row r="47" spans="3:5">
      <c r="C47">
        <v>197998</v>
      </c>
      <c r="D47" s="2">
        <v>10</v>
      </c>
      <c r="E47" s="15">
        <v>9</v>
      </c>
    </row>
    <row r="48" spans="3:5">
      <c r="C48">
        <v>198003</v>
      </c>
      <c r="D48" s="2">
        <v>10</v>
      </c>
      <c r="E48" s="15">
        <v>12</v>
      </c>
    </row>
    <row r="49" spans="3:5">
      <c r="C49">
        <v>198008</v>
      </c>
      <c r="D49" s="2">
        <v>10</v>
      </c>
      <c r="E49" s="15">
        <v>16</v>
      </c>
    </row>
    <row r="50" spans="3:5">
      <c r="C50">
        <v>198040</v>
      </c>
      <c r="D50" s="2">
        <v>12.5</v>
      </c>
      <c r="E50" s="15">
        <v>-24</v>
      </c>
    </row>
    <row r="51" spans="3:5">
      <c r="C51">
        <v>198037</v>
      </c>
      <c r="D51" s="2">
        <v>12.5</v>
      </c>
      <c r="E51" s="15">
        <v>-16</v>
      </c>
    </row>
    <row r="52" spans="3:5">
      <c r="C52">
        <v>198032</v>
      </c>
      <c r="D52" s="2">
        <v>12.5</v>
      </c>
      <c r="E52" s="15">
        <v>-12</v>
      </c>
    </row>
    <row r="53" spans="3:5">
      <c r="C53">
        <v>198027</v>
      </c>
      <c r="D53" s="2">
        <v>12.5</v>
      </c>
      <c r="E53" s="15">
        <v>-9</v>
      </c>
    </row>
    <row r="54" spans="3:5">
      <c r="C54">
        <v>198022</v>
      </c>
      <c r="D54" s="2">
        <v>12.5</v>
      </c>
      <c r="E54" s="15">
        <v>-6</v>
      </c>
    </row>
    <row r="55" spans="3:5">
      <c r="C55">
        <v>198017</v>
      </c>
      <c r="D55" s="2">
        <v>12.5</v>
      </c>
      <c r="E55" s="15">
        <v>-3</v>
      </c>
    </row>
    <row r="56" spans="3:5">
      <c r="C56" s="19">
        <v>197984</v>
      </c>
      <c r="D56" s="2">
        <v>12.5</v>
      </c>
      <c r="E56" s="15">
        <v>0</v>
      </c>
    </row>
    <row r="57" spans="3:5">
      <c r="C57">
        <v>197989</v>
      </c>
      <c r="D57" s="2">
        <v>12.5</v>
      </c>
      <c r="E57" s="15">
        <v>3</v>
      </c>
    </row>
    <row r="58" spans="3:5">
      <c r="C58">
        <v>197994</v>
      </c>
      <c r="D58" s="2">
        <v>12.5</v>
      </c>
      <c r="E58" s="15">
        <v>6</v>
      </c>
    </row>
    <row r="59" spans="3:5">
      <c r="C59">
        <v>197999</v>
      </c>
      <c r="D59" s="2">
        <v>12.5</v>
      </c>
      <c r="E59" s="15">
        <v>9</v>
      </c>
    </row>
    <row r="60" spans="3:5">
      <c r="C60">
        <v>198004</v>
      </c>
      <c r="D60" s="2">
        <v>12.5</v>
      </c>
      <c r="E60" s="15">
        <v>12</v>
      </c>
    </row>
    <row r="61" spans="3:5">
      <c r="C61">
        <v>198009</v>
      </c>
      <c r="D61" s="2">
        <v>12.5</v>
      </c>
      <c r="E61" s="15">
        <v>16</v>
      </c>
    </row>
    <row r="62" spans="3:5">
      <c r="C62">
        <v>198012</v>
      </c>
      <c r="D62" s="2">
        <v>12.5</v>
      </c>
      <c r="E62" s="15">
        <v>24</v>
      </c>
    </row>
  </sheetData>
  <autoFilter ref="C1:E1">
    <sortState ref="C2:E62">
      <sortCondition ref="D1:D62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62"/>
  <sheetViews>
    <sheetView topLeftCell="A9" zoomScale="125" zoomScaleNormal="125" zoomScalePageLayoutView="125" workbookViewId="0">
      <selection activeCell="D26" sqref="D26:D38"/>
    </sheetView>
  </sheetViews>
  <sheetFormatPr baseColWidth="10" defaultRowHeight="14" x14ac:dyDescent="0"/>
  <sheetData>
    <row r="1" spans="4:6">
      <c r="D1" s="1" t="s">
        <v>89</v>
      </c>
      <c r="E1" s="18" t="s">
        <v>20</v>
      </c>
      <c r="F1" s="18" t="s">
        <v>88</v>
      </c>
    </row>
    <row r="2" spans="4:6">
      <c r="D2">
        <v>198099</v>
      </c>
      <c r="E2" s="2">
        <v>2.5</v>
      </c>
      <c r="F2" s="15">
        <v>-24</v>
      </c>
    </row>
    <row r="3" spans="4:6">
      <c r="D3">
        <v>198094</v>
      </c>
      <c r="E3" s="2">
        <v>2.5</v>
      </c>
      <c r="F3" s="15">
        <v>-16</v>
      </c>
    </row>
    <row r="4" spans="4:6">
      <c r="D4">
        <v>198089</v>
      </c>
      <c r="E4" s="2">
        <v>2.5</v>
      </c>
      <c r="F4" s="15">
        <v>-12</v>
      </c>
    </row>
    <row r="5" spans="4:6">
      <c r="D5">
        <v>198084</v>
      </c>
      <c r="E5" s="2">
        <v>2.5</v>
      </c>
      <c r="F5" s="15">
        <v>-9</v>
      </c>
    </row>
    <row r="6" spans="4:6">
      <c r="D6">
        <v>198079</v>
      </c>
      <c r="E6" s="2">
        <v>2.5</v>
      </c>
      <c r="F6" s="15">
        <v>-6</v>
      </c>
    </row>
    <row r="7" spans="4:6">
      <c r="D7">
        <v>198074</v>
      </c>
      <c r="E7" s="2">
        <v>2.5</v>
      </c>
      <c r="F7" s="15">
        <v>-3</v>
      </c>
    </row>
    <row r="8" spans="4:6">
      <c r="D8" s="6">
        <v>198041</v>
      </c>
      <c r="E8" s="2">
        <v>2.5</v>
      </c>
      <c r="F8" s="15">
        <v>0</v>
      </c>
    </row>
    <row r="9" spans="4:6">
      <c r="D9">
        <v>198046</v>
      </c>
      <c r="E9" s="2">
        <v>2.5</v>
      </c>
      <c r="F9" s="15">
        <v>3</v>
      </c>
    </row>
    <row r="10" spans="4:6">
      <c r="D10">
        <v>198051</v>
      </c>
      <c r="E10" s="2">
        <v>2.5</v>
      </c>
      <c r="F10" s="15">
        <v>6</v>
      </c>
    </row>
    <row r="11" spans="4:6">
      <c r="D11">
        <v>198056</v>
      </c>
      <c r="E11" s="2">
        <v>2.5</v>
      </c>
      <c r="F11" s="15">
        <v>9</v>
      </c>
    </row>
    <row r="12" spans="4:6">
      <c r="D12">
        <v>198061</v>
      </c>
      <c r="E12" s="2">
        <v>2.5</v>
      </c>
      <c r="F12" s="15">
        <v>12</v>
      </c>
    </row>
    <row r="13" spans="4:6">
      <c r="D13">
        <v>198066</v>
      </c>
      <c r="E13" s="2">
        <v>2.5</v>
      </c>
      <c r="F13" s="15">
        <v>16</v>
      </c>
    </row>
    <row r="14" spans="4:6">
      <c r="D14">
        <v>198071</v>
      </c>
      <c r="E14" s="2">
        <v>2.5</v>
      </c>
      <c r="F14" s="15">
        <v>24</v>
      </c>
    </row>
    <row r="15" spans="4:6">
      <c r="D15">
        <v>198095</v>
      </c>
      <c r="E15" s="2">
        <v>5</v>
      </c>
      <c r="F15" s="15">
        <v>-16</v>
      </c>
    </row>
    <row r="16" spans="4:6">
      <c r="D16">
        <v>198090</v>
      </c>
      <c r="E16" s="2">
        <v>5</v>
      </c>
      <c r="F16" s="15">
        <v>-12</v>
      </c>
    </row>
    <row r="17" spans="4:6">
      <c r="D17">
        <v>198085</v>
      </c>
      <c r="E17" s="2">
        <v>5</v>
      </c>
      <c r="F17" s="15">
        <v>-9</v>
      </c>
    </row>
    <row r="18" spans="4:6">
      <c r="D18">
        <v>198080</v>
      </c>
      <c r="E18" s="2">
        <v>5</v>
      </c>
      <c r="F18" s="15">
        <v>-6</v>
      </c>
    </row>
    <row r="19" spans="4:6">
      <c r="D19">
        <v>198075</v>
      </c>
      <c r="E19" s="2">
        <v>5</v>
      </c>
      <c r="F19" s="15">
        <v>-3</v>
      </c>
    </row>
    <row r="20" spans="4:6">
      <c r="D20">
        <v>198042</v>
      </c>
      <c r="E20" s="2">
        <v>5</v>
      </c>
      <c r="F20" s="15">
        <v>0</v>
      </c>
    </row>
    <row r="21" spans="4:6">
      <c r="D21">
        <v>198047</v>
      </c>
      <c r="E21" s="2">
        <v>5</v>
      </c>
      <c r="F21" s="15">
        <v>3</v>
      </c>
    </row>
    <row r="22" spans="4:6">
      <c r="D22">
        <v>198052</v>
      </c>
      <c r="E22" s="2">
        <v>5</v>
      </c>
      <c r="F22" s="15">
        <v>6</v>
      </c>
    </row>
    <row r="23" spans="4:6">
      <c r="D23">
        <v>198057</v>
      </c>
      <c r="E23" s="2">
        <v>5</v>
      </c>
      <c r="F23" s="15">
        <v>9</v>
      </c>
    </row>
    <row r="24" spans="4:6">
      <c r="D24">
        <v>198062</v>
      </c>
      <c r="E24" s="2">
        <v>5</v>
      </c>
      <c r="F24" s="15">
        <v>12</v>
      </c>
    </row>
    <row r="25" spans="4:6">
      <c r="D25">
        <v>198067</v>
      </c>
      <c r="E25" s="2">
        <v>5</v>
      </c>
      <c r="F25" s="15">
        <v>16</v>
      </c>
    </row>
    <row r="26" spans="4:6">
      <c r="D26">
        <v>198100</v>
      </c>
      <c r="E26" s="2">
        <v>7.5</v>
      </c>
      <c r="F26" s="15">
        <v>-24</v>
      </c>
    </row>
    <row r="27" spans="4:6">
      <c r="D27">
        <v>198096</v>
      </c>
      <c r="E27" s="2">
        <v>7.5</v>
      </c>
      <c r="F27" s="15">
        <v>-16</v>
      </c>
    </row>
    <row r="28" spans="4:6">
      <c r="D28">
        <v>198091</v>
      </c>
      <c r="E28" s="2">
        <v>7.5</v>
      </c>
      <c r="F28" s="15">
        <v>-12</v>
      </c>
    </row>
    <row r="29" spans="4:6">
      <c r="D29">
        <v>198086</v>
      </c>
      <c r="E29" s="2">
        <v>7.5</v>
      </c>
      <c r="F29" s="15">
        <v>-9</v>
      </c>
    </row>
    <row r="30" spans="4:6">
      <c r="D30">
        <v>198081</v>
      </c>
      <c r="E30" s="2">
        <v>7.5</v>
      </c>
      <c r="F30" s="15">
        <v>-6</v>
      </c>
    </row>
    <row r="31" spans="4:6">
      <c r="D31">
        <v>198076</v>
      </c>
      <c r="E31" s="2">
        <v>7.5</v>
      </c>
      <c r="F31" s="15">
        <v>-3</v>
      </c>
    </row>
    <row r="32" spans="4:6">
      <c r="D32">
        <v>198043</v>
      </c>
      <c r="E32" s="2">
        <v>7.5</v>
      </c>
      <c r="F32" s="15">
        <v>0</v>
      </c>
    </row>
    <row r="33" spans="4:6">
      <c r="D33">
        <v>198048</v>
      </c>
      <c r="E33" s="2">
        <v>7.5</v>
      </c>
      <c r="F33" s="15">
        <v>3</v>
      </c>
    </row>
    <row r="34" spans="4:6">
      <c r="D34">
        <v>198053</v>
      </c>
      <c r="E34" s="2">
        <v>7.5</v>
      </c>
      <c r="F34" s="15">
        <v>6</v>
      </c>
    </row>
    <row r="35" spans="4:6">
      <c r="D35">
        <v>198058</v>
      </c>
      <c r="E35" s="2">
        <v>7.5</v>
      </c>
      <c r="F35" s="15">
        <v>9</v>
      </c>
    </row>
    <row r="36" spans="4:6">
      <c r="D36">
        <v>198063</v>
      </c>
      <c r="E36" s="2">
        <v>7.5</v>
      </c>
      <c r="F36" s="15">
        <v>12</v>
      </c>
    </row>
    <row r="37" spans="4:6">
      <c r="D37">
        <v>198068</v>
      </c>
      <c r="E37" s="2">
        <v>7.5</v>
      </c>
      <c r="F37" s="15">
        <v>16</v>
      </c>
    </row>
    <row r="38" spans="4:6">
      <c r="D38">
        <v>198072</v>
      </c>
      <c r="E38" s="2">
        <v>7.5</v>
      </c>
      <c r="F38" s="15">
        <v>24</v>
      </c>
    </row>
    <row r="39" spans="4:6">
      <c r="D39">
        <v>198097</v>
      </c>
      <c r="E39" s="2">
        <v>10</v>
      </c>
      <c r="F39" s="15">
        <v>-16</v>
      </c>
    </row>
    <row r="40" spans="4:6">
      <c r="D40">
        <v>198092</v>
      </c>
      <c r="E40" s="2">
        <v>10</v>
      </c>
      <c r="F40" s="15">
        <v>-12</v>
      </c>
    </row>
    <row r="41" spans="4:6">
      <c r="D41">
        <v>198087</v>
      </c>
      <c r="E41" s="2">
        <v>10</v>
      </c>
      <c r="F41" s="15">
        <v>-9</v>
      </c>
    </row>
    <row r="42" spans="4:6">
      <c r="D42">
        <v>198082</v>
      </c>
      <c r="E42" s="2">
        <v>10</v>
      </c>
      <c r="F42" s="15">
        <v>-6</v>
      </c>
    </row>
    <row r="43" spans="4:6">
      <c r="D43">
        <v>198077</v>
      </c>
      <c r="E43" s="2">
        <v>10</v>
      </c>
      <c r="F43" s="15">
        <v>-3</v>
      </c>
    </row>
    <row r="44" spans="4:6">
      <c r="D44">
        <v>198044</v>
      </c>
      <c r="E44" s="2">
        <v>10</v>
      </c>
      <c r="F44" s="15">
        <v>0</v>
      </c>
    </row>
    <row r="45" spans="4:6">
      <c r="D45">
        <v>198049</v>
      </c>
      <c r="E45" s="2">
        <v>10</v>
      </c>
      <c r="F45" s="15">
        <v>3</v>
      </c>
    </row>
    <row r="46" spans="4:6">
      <c r="D46">
        <v>198054</v>
      </c>
      <c r="E46" s="2">
        <v>10</v>
      </c>
      <c r="F46" s="15">
        <v>6</v>
      </c>
    </row>
    <row r="47" spans="4:6">
      <c r="D47">
        <v>198059</v>
      </c>
      <c r="E47" s="2">
        <v>10</v>
      </c>
      <c r="F47" s="15">
        <v>9</v>
      </c>
    </row>
    <row r="48" spans="4:6">
      <c r="D48">
        <v>198064</v>
      </c>
      <c r="E48" s="2">
        <v>10</v>
      </c>
      <c r="F48" s="15">
        <v>12</v>
      </c>
    </row>
    <row r="49" spans="4:6">
      <c r="D49">
        <v>198069</v>
      </c>
      <c r="E49" s="2">
        <v>10</v>
      </c>
      <c r="F49" s="15">
        <v>16</v>
      </c>
    </row>
    <row r="50" spans="4:6">
      <c r="D50">
        <v>198101</v>
      </c>
      <c r="E50" s="2">
        <v>12.5</v>
      </c>
      <c r="F50" s="15">
        <v>-24</v>
      </c>
    </row>
    <row r="51" spans="4:6">
      <c r="D51">
        <v>198098</v>
      </c>
      <c r="E51" s="2">
        <v>12.5</v>
      </c>
      <c r="F51" s="15">
        <v>-16</v>
      </c>
    </row>
    <row r="52" spans="4:6">
      <c r="D52">
        <v>198093</v>
      </c>
      <c r="E52" s="2">
        <v>12.5</v>
      </c>
      <c r="F52" s="15">
        <v>-12</v>
      </c>
    </row>
    <row r="53" spans="4:6">
      <c r="D53">
        <v>198088</v>
      </c>
      <c r="E53" s="2">
        <v>12.5</v>
      </c>
      <c r="F53" s="15">
        <v>-9</v>
      </c>
    </row>
    <row r="54" spans="4:6">
      <c r="D54">
        <v>198083</v>
      </c>
      <c r="E54" s="2">
        <v>12.5</v>
      </c>
      <c r="F54" s="15">
        <v>-6</v>
      </c>
    </row>
    <row r="55" spans="4:6">
      <c r="D55">
        <v>198078</v>
      </c>
      <c r="E55" s="2">
        <v>12.5</v>
      </c>
      <c r="F55" s="15">
        <v>-3</v>
      </c>
    </row>
    <row r="56" spans="4:6">
      <c r="D56">
        <v>198045</v>
      </c>
      <c r="E56" s="2">
        <v>12.5</v>
      </c>
      <c r="F56" s="15">
        <v>0</v>
      </c>
    </row>
    <row r="57" spans="4:6">
      <c r="D57">
        <v>198050</v>
      </c>
      <c r="E57" s="2">
        <v>12.5</v>
      </c>
      <c r="F57" s="15">
        <v>3</v>
      </c>
    </row>
    <row r="58" spans="4:6">
      <c r="D58">
        <v>198055</v>
      </c>
      <c r="E58" s="2">
        <v>12.5</v>
      </c>
      <c r="F58" s="15">
        <v>6</v>
      </c>
    </row>
    <row r="59" spans="4:6">
      <c r="D59">
        <v>198060</v>
      </c>
      <c r="E59" s="2">
        <v>12.5</v>
      </c>
      <c r="F59" s="15">
        <v>9</v>
      </c>
    </row>
    <row r="60" spans="4:6">
      <c r="D60">
        <v>198065</v>
      </c>
      <c r="E60" s="2">
        <v>12.5</v>
      </c>
      <c r="F60" s="15">
        <v>12</v>
      </c>
    </row>
    <row r="61" spans="4:6">
      <c r="D61">
        <v>198070</v>
      </c>
      <c r="E61" s="2">
        <v>12.5</v>
      </c>
      <c r="F61" s="15">
        <v>16</v>
      </c>
    </row>
    <row r="62" spans="4:6">
      <c r="D62">
        <v>198073</v>
      </c>
      <c r="E62" s="2">
        <v>12.5</v>
      </c>
      <c r="F62" s="15">
        <v>24</v>
      </c>
    </row>
  </sheetData>
  <autoFilter ref="D1:F1">
    <sortState ref="D2:F62">
      <sortCondition ref="E1:E62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8"/>
  <sheetViews>
    <sheetView topLeftCell="O1" zoomScale="150" zoomScaleNormal="150" zoomScalePageLayoutView="150" workbookViewId="0">
      <selection activeCell="V22" sqref="V22"/>
    </sheetView>
  </sheetViews>
  <sheetFormatPr baseColWidth="10" defaultColWidth="8.83203125" defaultRowHeight="14" x14ac:dyDescent="0"/>
  <cols>
    <col min="7" max="7" width="11.1640625" customWidth="1"/>
    <col min="9" max="9" width="10.1640625" bestFit="1" customWidth="1"/>
    <col min="21" max="21" width="10.1640625" bestFit="1" customWidth="1"/>
    <col min="27" max="27" width="8.83203125" style="4"/>
  </cols>
  <sheetData>
    <row r="1" spans="1:27">
      <c r="A1" t="s">
        <v>11</v>
      </c>
      <c r="L1" t="s">
        <v>79</v>
      </c>
    </row>
    <row r="2" spans="1:27">
      <c r="A2" t="s">
        <v>12</v>
      </c>
      <c r="B2" t="s">
        <v>13</v>
      </c>
      <c r="C2" t="s">
        <v>6</v>
      </c>
      <c r="D2" t="s">
        <v>7</v>
      </c>
      <c r="E2" t="s">
        <v>8</v>
      </c>
      <c r="F2" t="s">
        <v>2</v>
      </c>
      <c r="G2" t="s">
        <v>14</v>
      </c>
      <c r="H2" t="s">
        <v>3</v>
      </c>
      <c r="I2" t="s">
        <v>15</v>
      </c>
      <c r="J2" t="s">
        <v>20</v>
      </c>
      <c r="K2" t="s">
        <v>21</v>
      </c>
      <c r="U2" t="s">
        <v>58</v>
      </c>
    </row>
    <row r="3" spans="1:27">
      <c r="A3">
        <v>197740</v>
      </c>
      <c r="B3">
        <v>197800</v>
      </c>
      <c r="C3">
        <f>VLOOKUP('3passComb'!$A3,Sheet1!$A$2:$L$1643,4,FALSE)</f>
        <v>1.409</v>
      </c>
      <c r="D3">
        <f>VLOOKUP('3passComb'!$A3,Sheet1!$A$2:$L$1643,5,FALSE)</f>
        <v>-27.512</v>
      </c>
      <c r="E3">
        <f>VLOOKUP('3passComb'!$A3,Sheet1!$A$2:$L$1643,6,FALSE)</f>
        <v>436.416</v>
      </c>
      <c r="F3">
        <f>0.5*(VLOOKUP('3passComb'!$A3,Sheet1!$A$2:$L$1643,8,FALSE)+VLOOKUP('3passComb'!$B3,Sheet1!$A$2:$L$1643,8,FALSE))</f>
        <v>2.8670749999999998</v>
      </c>
      <c r="G3">
        <f>0.5*SQRT(VLOOKUP('3passComb'!$A3,Sheet1!$A$2:$L$1643,9,FALSE)^2+VLOOKUP('3passComb'!$B3,Sheet1!$A$2:$L$1643,9,FALSE)^2)</f>
        <v>4.8918299234540034E-5</v>
      </c>
      <c r="H3">
        <f>0.5*(VLOOKUP('3passComb'!$A3,Sheet1!$A$2:$L$1643,10,FALSE)+VLOOKUP('3passComb'!$B3,Sheet1!$A$2:$L$1643,10,FALSE))</f>
        <v>2.8670799999999996</v>
      </c>
      <c r="I3">
        <f>0.5*SQRT(VLOOKUP('3passComb'!$A3,Sheet1!$A$2:$L$1643,11,FALSE)^2+VLOOKUP('3passComb'!$B3,Sheet1!$A$2:$L$1643,11,FALSE)^2)</f>
        <v>4.8592694924237327E-5</v>
      </c>
      <c r="J3">
        <v>2.5</v>
      </c>
      <c r="K3">
        <f>E3-460.35</f>
        <v>-23.934000000000026</v>
      </c>
      <c r="U3" t="s">
        <v>57</v>
      </c>
      <c r="V3" t="s">
        <v>64</v>
      </c>
      <c r="W3" t="s">
        <v>65</v>
      </c>
    </row>
    <row r="4" spans="1:27">
      <c r="A4">
        <v>197745</v>
      </c>
      <c r="B4">
        <v>197805</v>
      </c>
      <c r="C4">
        <f>VLOOKUP('3passComb'!$A4,Sheet1!$A$2:$L$1643,4,FALSE)</f>
        <v>1.409</v>
      </c>
      <c r="D4">
        <f>VLOOKUP('3passComb'!$A4,Sheet1!$A$2:$L$1643,5,FALSE)</f>
        <v>-27.3996</v>
      </c>
      <c r="E4">
        <f>VLOOKUP('3passComb'!$A4,Sheet1!$A$2:$L$1643,6,FALSE)</f>
        <v>446.37599999999998</v>
      </c>
      <c r="F4">
        <f>0.5*(VLOOKUP('3passComb'!$A4,Sheet1!$A$2:$L$1643,8,FALSE)+VLOOKUP('3passComb'!$B4,Sheet1!$A$2:$L$1643,8,FALSE))</f>
        <v>2.8670999999999998</v>
      </c>
      <c r="G4">
        <f>0.5*SQRT(VLOOKUP('3passComb'!$A4,Sheet1!$A$2:$L$1643,9,FALSE)^2+VLOOKUP('3passComb'!$B4,Sheet1!$A$2:$L$1643,9,FALSE)^2)</f>
        <v>5.3740115370177615E-5</v>
      </c>
      <c r="H4">
        <f>0.5*(VLOOKUP('3passComb'!$A4,Sheet1!$A$2:$L$1643,10,FALSE)+VLOOKUP('3passComb'!$B4,Sheet1!$A$2:$L$1643,10,FALSE))</f>
        <v>2.8673299999999999</v>
      </c>
      <c r="I4">
        <f>0.5*SQRT(VLOOKUP('3passComb'!$A4,Sheet1!$A$2:$L$1643,11,FALSE)^2+VLOOKUP('3passComb'!$B4,Sheet1!$A$2:$L$1643,11,FALSE)^2)</f>
        <v>4.8726276278821063E-5</v>
      </c>
      <c r="J4">
        <v>2.5</v>
      </c>
      <c r="K4">
        <f t="shared" ref="K4:K14" si="0">E4-460.35</f>
        <v>-13.974000000000046</v>
      </c>
      <c r="U4" t="s">
        <v>59</v>
      </c>
      <c r="V4">
        <f>Y4</f>
        <v>13.6966</v>
      </c>
      <c r="W4">
        <f>Z4</f>
        <v>14.2028</v>
      </c>
      <c r="Y4">
        <v>13.6966</v>
      </c>
      <c r="Z4">
        <v>14.2028</v>
      </c>
    </row>
    <row r="5" spans="1:27">
      <c r="A5">
        <v>197750</v>
      </c>
      <c r="B5">
        <v>197810</v>
      </c>
      <c r="C5">
        <f>VLOOKUP('3passComb'!$A5,Sheet1!$A$2:$L$1643,4,FALSE)</f>
        <v>1.409</v>
      </c>
      <c r="D5">
        <f>VLOOKUP('3passComb'!$A5,Sheet1!$A$2:$L$1643,5,FALSE)</f>
        <v>-27.361000000000001</v>
      </c>
      <c r="E5">
        <f>VLOOKUP('3passComb'!$A5,Sheet1!$A$2:$L$1643,6,FALSE)</f>
        <v>449.63200000000001</v>
      </c>
      <c r="F5">
        <f>0.5*(VLOOKUP('3passComb'!$A5,Sheet1!$A$2:$L$1643,8,FALSE)+VLOOKUP('3passComb'!$B5,Sheet1!$A$2:$L$1643,8,FALSE))</f>
        <v>2.8670150000000003</v>
      </c>
      <c r="G5">
        <f>0.5*SQRT(VLOOKUP('3passComb'!$A5,Sheet1!$A$2:$L$1643,9,FALSE)^2+VLOOKUP('3passComb'!$B5,Sheet1!$A$2:$L$1643,9,FALSE)^2)</f>
        <v>4.5773900860643282E-5</v>
      </c>
      <c r="H5">
        <f>0.5*(VLOOKUP('3passComb'!$A5,Sheet1!$A$2:$L$1643,10,FALSE)+VLOOKUP('3passComb'!$B5,Sheet1!$A$2:$L$1643,10,FALSE))</f>
        <v>2.8670849999999999</v>
      </c>
      <c r="I5">
        <f>0.5*SQRT(VLOOKUP('3passComb'!$A5,Sheet1!$A$2:$L$1643,11,FALSE)^2+VLOOKUP('3passComb'!$B5,Sheet1!$A$2:$L$1643,11,FALSE)^2)</f>
        <v>4.9882361612096916E-5</v>
      </c>
      <c r="J5">
        <v>2.5</v>
      </c>
      <c r="K5">
        <f t="shared" si="0"/>
        <v>-10.718000000000018</v>
      </c>
      <c r="U5" t="s">
        <v>60</v>
      </c>
      <c r="V5">
        <f t="shared" ref="V5:V8" si="1">Y5</f>
        <v>0.75</v>
      </c>
      <c r="W5">
        <f t="shared" ref="W5:W8" si="2">Z5</f>
        <v>0.75</v>
      </c>
      <c r="Y5">
        <v>0.75</v>
      </c>
      <c r="Z5">
        <v>0.75</v>
      </c>
    </row>
    <row r="6" spans="1:27">
      <c r="A6">
        <v>197755</v>
      </c>
      <c r="B6">
        <v>197815</v>
      </c>
      <c r="C6">
        <f>VLOOKUP('3passComb'!$A6,Sheet1!$A$2:$L$1643,4,FALSE)</f>
        <v>1.409</v>
      </c>
      <c r="D6">
        <f>VLOOKUP('3passComb'!$A6,Sheet1!$A$2:$L$1643,5,FALSE)</f>
        <v>-27.387</v>
      </c>
      <c r="E6">
        <f>VLOOKUP('3passComb'!$A6,Sheet1!$A$2:$L$1643,6,FALSE)</f>
        <v>452.89299999999997</v>
      </c>
      <c r="F6">
        <f>0.5*(VLOOKUP('3passComb'!$A6,Sheet1!$A$2:$L$1643,8,FALSE)+VLOOKUP('3passComb'!$B6,Sheet1!$A$2:$L$1643,8,FALSE))</f>
        <v>2.8681549999999998</v>
      </c>
      <c r="G6">
        <f>0.5*SQRT(VLOOKUP('3passComb'!$A6,Sheet1!$A$2:$L$1643,9,FALSE)^2+VLOOKUP('3passComb'!$B6,Sheet1!$A$2:$L$1643,9,FALSE)^2)</f>
        <v>7.1505244562899026E-5</v>
      </c>
      <c r="H6">
        <f>0.5*(VLOOKUP('3passComb'!$A6,Sheet1!$A$2:$L$1643,10,FALSE)+VLOOKUP('3passComb'!$B6,Sheet1!$A$2:$L$1643,10,FALSE))</f>
        <v>2.86822</v>
      </c>
      <c r="I6">
        <f>0.5*SQRT(VLOOKUP('3passComb'!$A6,Sheet1!$A$2:$L$1643,11,FALSE)^2+VLOOKUP('3passComb'!$B6,Sheet1!$A$2:$L$1643,11,FALSE)^2)</f>
        <v>8.2270894002678741E-5</v>
      </c>
      <c r="J6">
        <v>2.5</v>
      </c>
      <c r="K6">
        <f t="shared" si="0"/>
        <v>-7.4570000000000505</v>
      </c>
      <c r="U6" t="s">
        <v>61</v>
      </c>
      <c r="V6">
        <v>0</v>
      </c>
      <c r="W6">
        <v>0</v>
      </c>
      <c r="Y6">
        <v>460.28300000000002</v>
      </c>
      <c r="Z6">
        <v>460.56400000000002</v>
      </c>
      <c r="AA6" s="4">
        <f>AVERAGE(Y6:Z6)</f>
        <v>460.42349999999999</v>
      </c>
    </row>
    <row r="7" spans="1:27">
      <c r="A7">
        <v>197760</v>
      </c>
      <c r="B7">
        <v>197820</v>
      </c>
      <c r="C7">
        <f>VLOOKUP('3passComb'!$A7,Sheet1!$A$2:$L$1643,4,FALSE)</f>
        <v>1.409</v>
      </c>
      <c r="D7">
        <f>VLOOKUP('3passComb'!$A7,Sheet1!$A$2:$L$1643,5,FALSE)</f>
        <v>-27.372</v>
      </c>
      <c r="E7">
        <f>VLOOKUP('3passComb'!$A7,Sheet1!$A$2:$L$1643,6,FALSE)</f>
        <v>456.221</v>
      </c>
      <c r="F7">
        <f>0.5*(VLOOKUP('3passComb'!$A7,Sheet1!$A$2:$L$1643,8,FALSE)+VLOOKUP('3passComb'!$B7,Sheet1!$A$2:$L$1643,8,FALSE))</f>
        <v>2.8713199999999999</v>
      </c>
      <c r="G7">
        <f>0.5*SQRT(VLOOKUP('3passComb'!$A7,Sheet1!$A$2:$L$1643,9,FALSE)^2+VLOOKUP('3passComb'!$B7,Sheet1!$A$2:$L$1643,9,FALSE)^2)</f>
        <v>1.4867750334196495E-4</v>
      </c>
      <c r="H7">
        <f>0.5*(VLOOKUP('3passComb'!$A7,Sheet1!$A$2:$L$1643,10,FALSE)+VLOOKUP('3passComb'!$B7,Sheet1!$A$2:$L$1643,10,FALSE))</f>
        <v>2.8715199999999999</v>
      </c>
      <c r="I7">
        <f>0.5*SQRT(VLOOKUP('3passComb'!$A7,Sheet1!$A$2:$L$1643,11,FALSE)^2+VLOOKUP('3passComb'!$B7,Sheet1!$A$2:$L$1643,11,FALSE)^2)</f>
        <v>1.4886655097771291E-4</v>
      </c>
      <c r="J7">
        <v>2.5</v>
      </c>
      <c r="K7">
        <f t="shared" si="0"/>
        <v>-4.1290000000000191</v>
      </c>
      <c r="U7" t="s">
        <v>62</v>
      </c>
      <c r="V7">
        <f t="shared" si="1"/>
        <v>2.86713</v>
      </c>
      <c r="W7">
        <f t="shared" si="2"/>
        <v>2.86721</v>
      </c>
      <c r="Y7">
        <v>2.86713</v>
      </c>
      <c r="Z7">
        <v>2.86721</v>
      </c>
    </row>
    <row r="8" spans="1:27">
      <c r="A8">
        <v>197765</v>
      </c>
      <c r="B8">
        <v>197825</v>
      </c>
      <c r="C8">
        <f>VLOOKUP('3passComb'!$A8,Sheet1!$A$2:$L$1643,4,FALSE)</f>
        <v>1.409</v>
      </c>
      <c r="D8">
        <f>VLOOKUP('3passComb'!$A8,Sheet1!$A$2:$L$1643,5,FALSE)</f>
        <v>-27.509</v>
      </c>
      <c r="E8">
        <f>VLOOKUP('3passComb'!$A8,Sheet1!$A$2:$L$1643,6,FALSE)</f>
        <v>459.83600000000001</v>
      </c>
      <c r="F8">
        <f>0.5*(VLOOKUP('3passComb'!$A8,Sheet1!$A$2:$L$1643,8,FALSE)+VLOOKUP('3passComb'!$B8,Sheet1!$A$2:$L$1643,8,FALSE))</f>
        <v>2.8713699999999998</v>
      </c>
      <c r="G8">
        <f>0.5*SQRT(VLOOKUP('3passComb'!$A8,Sheet1!$A$2:$L$1643,9,FALSE)^2+VLOOKUP('3passComb'!$B8,Sheet1!$A$2:$L$1643,9,FALSE)^2)</f>
        <v>1.3753272337883811E-4</v>
      </c>
      <c r="H8">
        <f>0.5*(VLOOKUP('3passComb'!$A8,Sheet1!$A$2:$L$1643,10,FALSE)+VLOOKUP('3passComb'!$B8,Sheet1!$A$2:$L$1643,10,FALSE))</f>
        <v>2.8711549999999999</v>
      </c>
      <c r="I8">
        <f>0.5*SQRT(VLOOKUP('3passComb'!$A8,Sheet1!$A$2:$L$1643,11,FALSE)^2+VLOOKUP('3passComb'!$B8,Sheet1!$A$2:$L$1643,11,FALSE)^2)</f>
        <v>1.6514387666516733E-4</v>
      </c>
      <c r="J8">
        <v>2.5</v>
      </c>
      <c r="K8">
        <f t="shared" si="0"/>
        <v>-0.51400000000001</v>
      </c>
      <c r="U8" t="s">
        <v>63</v>
      </c>
      <c r="V8">
        <f t="shared" si="1"/>
        <v>5.9376999999999999E-2</v>
      </c>
      <c r="W8">
        <f t="shared" si="2"/>
        <v>6.3961599999999993E-2</v>
      </c>
      <c r="Y8">
        <v>5.9376999999999999E-2</v>
      </c>
      <c r="Z8">
        <v>6.3961599999999993E-2</v>
      </c>
    </row>
    <row r="9" spans="1:27">
      <c r="A9">
        <v>197770</v>
      </c>
      <c r="B9">
        <v>197830</v>
      </c>
      <c r="C9">
        <f>VLOOKUP('3passComb'!$A9,Sheet1!$A$2:$L$1643,4,FALSE)</f>
        <v>1.409</v>
      </c>
      <c r="D9">
        <f>VLOOKUP('3passComb'!$A9,Sheet1!$A$2:$L$1643,5,FALSE)</f>
        <v>-27.828099999999999</v>
      </c>
      <c r="E9">
        <f>VLOOKUP('3passComb'!$A9,Sheet1!$A$2:$L$1643,6,FALSE)</f>
        <v>463.37599999999998</v>
      </c>
      <c r="F9">
        <f>0.5*(VLOOKUP('3passComb'!$A9,Sheet1!$A$2:$L$1643,8,FALSE)+VLOOKUP('3passComb'!$B9,Sheet1!$A$2:$L$1643,8,FALSE))</f>
        <v>2.8717199999999998</v>
      </c>
      <c r="G9">
        <f>0.5*SQRT(VLOOKUP('3passComb'!$A9,Sheet1!$A$2:$L$1643,9,FALSE)^2+VLOOKUP('3passComb'!$B9,Sheet1!$A$2:$L$1643,9,FALSE)^2)</f>
        <v>1.3330135033074497E-4</v>
      </c>
      <c r="H9">
        <f>0.5*(VLOOKUP('3passComb'!$A9,Sheet1!$A$2:$L$1643,10,FALSE)+VLOOKUP('3passComb'!$B9,Sheet1!$A$2:$L$1643,10,FALSE))</f>
        <v>2.87249</v>
      </c>
      <c r="I9">
        <f>0.5*SQRT(VLOOKUP('3passComb'!$A9,Sheet1!$A$2:$L$1643,11,FALSE)^2+VLOOKUP('3passComb'!$B9,Sheet1!$A$2:$L$1643,11,FALSE)^2)</f>
        <v>1.4536247796456968E-4</v>
      </c>
      <c r="J9">
        <v>2.5</v>
      </c>
      <c r="K9">
        <f t="shared" si="0"/>
        <v>3.0259999999999536</v>
      </c>
    </row>
    <row r="10" spans="1:27">
      <c r="A10">
        <v>197775</v>
      </c>
      <c r="B10">
        <v>197835</v>
      </c>
      <c r="C10">
        <f>VLOOKUP('3passComb'!$A10,Sheet1!$A$2:$L$1643,4,FALSE)</f>
        <v>1.409</v>
      </c>
      <c r="D10">
        <f>VLOOKUP('3passComb'!$A10,Sheet1!$A$2:$L$1643,5,FALSE)</f>
        <v>-28.178000000000001</v>
      </c>
      <c r="E10">
        <f>VLOOKUP('3passComb'!$A10,Sheet1!$A$2:$L$1643,6,FALSE)</f>
        <v>466.63900000000001</v>
      </c>
      <c r="F10">
        <f>0.5*(VLOOKUP('3passComb'!$A10,Sheet1!$A$2:$L$1643,8,FALSE)+VLOOKUP('3passComb'!$B10,Sheet1!$A$2:$L$1643,8,FALSE))</f>
        <v>2.8703599999999998</v>
      </c>
      <c r="G10">
        <f>0.5*SQRT(VLOOKUP('3passComb'!$A10,Sheet1!$A$2:$L$1643,9,FALSE)^2+VLOOKUP('3passComb'!$B10,Sheet1!$A$2:$L$1643,9,FALSE)^2)</f>
        <v>1.0833512819025969E-4</v>
      </c>
      <c r="H10">
        <f>0.5*(VLOOKUP('3passComb'!$A10,Sheet1!$A$2:$L$1643,10,FALSE)+VLOOKUP('3passComb'!$B10,Sheet1!$A$2:$L$1643,10,FALSE))</f>
        <v>2.8713100000000003</v>
      </c>
      <c r="I10">
        <f>0.5*SQRT(VLOOKUP('3passComb'!$A10,Sheet1!$A$2:$L$1643,11,FALSE)^2+VLOOKUP('3passComb'!$B10,Sheet1!$A$2:$L$1643,11,FALSE)^2)</f>
        <v>1.2816493280144923E-4</v>
      </c>
      <c r="J10">
        <v>2.5</v>
      </c>
      <c r="K10">
        <f t="shared" si="0"/>
        <v>6.2889999999999873</v>
      </c>
    </row>
    <row r="11" spans="1:27">
      <c r="A11">
        <v>197780</v>
      </c>
      <c r="B11">
        <v>197840</v>
      </c>
      <c r="C11">
        <f>VLOOKUP('3passComb'!$A11,Sheet1!$A$2:$L$1643,4,FALSE)</f>
        <v>1.4087400000000001</v>
      </c>
      <c r="D11">
        <f>VLOOKUP('3passComb'!$A11,Sheet1!$A$2:$L$1643,5,FALSE)</f>
        <v>-28.506799999999998</v>
      </c>
      <c r="E11">
        <f>VLOOKUP('3passComb'!$A11,Sheet1!$A$2:$L$1643,6,FALSE)</f>
        <v>469.92700000000002</v>
      </c>
      <c r="F11">
        <f>0.5*(VLOOKUP('3passComb'!$A11,Sheet1!$A$2:$L$1643,8,FALSE)+VLOOKUP('3passComb'!$B11,Sheet1!$A$2:$L$1643,8,FALSE))</f>
        <v>2.867505</v>
      </c>
      <c r="G11">
        <f>0.5*SQRT(VLOOKUP('3passComb'!$A11,Sheet1!$A$2:$L$1643,9,FALSE)^2+VLOOKUP('3passComb'!$B11,Sheet1!$A$2:$L$1643,9,FALSE)^2)</f>
        <v>6.3310741584663186E-5</v>
      </c>
      <c r="H11">
        <f>0.5*(VLOOKUP('3passComb'!$A11,Sheet1!$A$2:$L$1643,10,FALSE)+VLOOKUP('3passComb'!$B11,Sheet1!$A$2:$L$1643,10,FALSE))</f>
        <v>2.8680500000000002</v>
      </c>
      <c r="I11">
        <f>0.5*SQRT(VLOOKUP('3passComb'!$A11,Sheet1!$A$2:$L$1643,11,FALSE)^2+VLOOKUP('3passComb'!$B11,Sheet1!$A$2:$L$1643,11,FALSE)^2)</f>
        <v>7.1967006329289534E-5</v>
      </c>
      <c r="J11">
        <v>2.5</v>
      </c>
      <c r="K11">
        <f t="shared" si="0"/>
        <v>9.5769999999999982</v>
      </c>
    </row>
    <row r="12" spans="1:27">
      <c r="A12">
        <v>197785</v>
      </c>
      <c r="B12">
        <v>197845</v>
      </c>
      <c r="C12">
        <f>VLOOKUP('3passComb'!$A12,Sheet1!$A$2:$L$1643,4,FALSE)</f>
        <v>1.4079999999999999</v>
      </c>
      <c r="D12">
        <f>VLOOKUP('3passComb'!$A12,Sheet1!$A$2:$L$1643,5,FALSE)</f>
        <v>-28.884799999999998</v>
      </c>
      <c r="E12">
        <f>VLOOKUP('3passComb'!$A12,Sheet1!$A$2:$L$1643,6,FALSE)</f>
        <v>473.24</v>
      </c>
      <c r="F12">
        <f>0.5*(VLOOKUP('3passComb'!$A12,Sheet1!$A$2:$L$1643,8,FALSE)+VLOOKUP('3passComb'!$B12,Sheet1!$A$2:$L$1643,8,FALSE))</f>
        <v>2.8671249999999997</v>
      </c>
      <c r="G12">
        <f>0.5*SQRT(VLOOKUP('3passComb'!$A12,Sheet1!$A$2:$L$1643,9,FALSE)^2+VLOOKUP('3passComb'!$B12,Sheet1!$A$2:$L$1643,9,FALSE)^2)</f>
        <v>4.6618129520606039E-5</v>
      </c>
      <c r="H12">
        <f>0.5*(VLOOKUP('3passComb'!$A12,Sheet1!$A$2:$L$1643,10,FALSE)+VLOOKUP('3passComb'!$B12,Sheet1!$A$2:$L$1643,10,FALSE))</f>
        <v>2.86714</v>
      </c>
      <c r="I12">
        <f>0.5*SQRT(VLOOKUP('3passComb'!$A12,Sheet1!$A$2:$L$1643,11,FALSE)^2+VLOOKUP('3passComb'!$B12,Sheet1!$A$2:$L$1643,11,FALSE)^2)</f>
        <v>5.2368883891104654E-5</v>
      </c>
      <c r="J12">
        <v>2.5</v>
      </c>
      <c r="K12">
        <f t="shared" si="0"/>
        <v>12.889999999999986</v>
      </c>
    </row>
    <row r="13" spans="1:27">
      <c r="A13">
        <v>197790</v>
      </c>
      <c r="B13">
        <v>197850</v>
      </c>
      <c r="C13">
        <f>VLOOKUP('3passComb'!$A13,Sheet1!$A$2:$L$1643,4,FALSE)</f>
        <v>1.4079999999999999</v>
      </c>
      <c r="D13">
        <f>VLOOKUP('3passComb'!$A13,Sheet1!$A$2:$L$1643,5,FALSE)</f>
        <v>-29.306999999999999</v>
      </c>
      <c r="E13">
        <f>VLOOKUP('3passComb'!$A13,Sheet1!$A$2:$L$1643,6,FALSE)</f>
        <v>476.55700000000002</v>
      </c>
      <c r="F13">
        <f>0.5*(VLOOKUP('3passComb'!$A13,Sheet1!$A$2:$L$1643,8,FALSE)+VLOOKUP('3passComb'!$B13,Sheet1!$A$2:$L$1643,8,FALSE))</f>
        <v>2.8671199999999999</v>
      </c>
      <c r="G13">
        <f>0.5*SQRT(VLOOKUP('3passComb'!$A13,Sheet1!$A$2:$L$1643,9,FALSE)^2+VLOOKUP('3passComb'!$B13,Sheet1!$A$2:$L$1643,9,FALSE)^2)</f>
        <v>4.7376154339498689E-5</v>
      </c>
      <c r="H13">
        <f>0.5*(VLOOKUP('3passComb'!$A13,Sheet1!$A$2:$L$1643,10,FALSE)+VLOOKUP('3passComb'!$B13,Sheet1!$A$2:$L$1643,10,FALSE))</f>
        <v>2.8666499999999999</v>
      </c>
      <c r="I13">
        <f>0.5*SQRT(VLOOKUP('3passComb'!$A13,Sheet1!$A$2:$L$1643,11,FALSE)^2+VLOOKUP('3passComb'!$B13,Sheet1!$A$2:$L$1643,11,FALSE)^2)</f>
        <v>5.2031240615614771E-5</v>
      </c>
      <c r="J13">
        <v>2.5</v>
      </c>
      <c r="K13">
        <f t="shared" si="0"/>
        <v>16.206999999999994</v>
      </c>
    </row>
    <row r="14" spans="1:27">
      <c r="A14">
        <v>197795</v>
      </c>
      <c r="B14">
        <v>197855</v>
      </c>
      <c r="C14">
        <f>VLOOKUP('3passComb'!$A14,Sheet1!$A$2:$L$1643,4,FALSE)</f>
        <v>1.4079999999999999</v>
      </c>
      <c r="D14">
        <f>VLOOKUP('3passComb'!$A14,Sheet1!$A$2:$L$1643,5,FALSE)</f>
        <v>-30.433</v>
      </c>
      <c r="E14">
        <f>VLOOKUP('3passComb'!$A14,Sheet1!$A$2:$L$1643,6,FALSE)</f>
        <v>486.327</v>
      </c>
      <c r="F14">
        <f>0.5*(VLOOKUP('3passComb'!$A14,Sheet1!$A$2:$L$1643,8,FALSE)+VLOOKUP('3passComb'!$B14,Sheet1!$A$2:$L$1643,8,FALSE))</f>
        <v>2.8670049999999998</v>
      </c>
      <c r="G14">
        <f>0.5*SQRT(VLOOKUP('3passComb'!$A14,Sheet1!$A$2:$L$1643,9,FALSE)^2+VLOOKUP('3passComb'!$B14,Sheet1!$A$2:$L$1643,9,FALSE)^2)</f>
        <v>4.7741491388518643E-5</v>
      </c>
      <c r="H14">
        <f>0.5*(VLOOKUP('3passComb'!$A14,Sheet1!$A$2:$L$1643,10,FALSE)+VLOOKUP('3passComb'!$B14,Sheet1!$A$2:$L$1643,10,FALSE))</f>
        <v>2.8671600000000002</v>
      </c>
      <c r="I14">
        <f>0.5*SQRT(VLOOKUP('3passComb'!$A14,Sheet1!$A$2:$L$1643,11,FALSE)^2+VLOOKUP('3passComb'!$B14,Sheet1!$A$2:$L$1643,11,FALSE)^2)</f>
        <v>4.9297565862829371E-5</v>
      </c>
      <c r="J14">
        <v>2.5</v>
      </c>
      <c r="K14">
        <f t="shared" si="0"/>
        <v>25.976999999999975</v>
      </c>
    </row>
    <row r="16" spans="1:27">
      <c r="E16">
        <f>(E8+E9)/2</f>
        <v>461.60599999999999</v>
      </c>
    </row>
    <row r="19" spans="1:27">
      <c r="A19" t="s">
        <v>16</v>
      </c>
    </row>
    <row r="20" spans="1:27">
      <c r="A20" t="s">
        <v>12</v>
      </c>
      <c r="B20" t="s">
        <v>13</v>
      </c>
      <c r="C20" t="s">
        <v>6</v>
      </c>
      <c r="D20" t="s">
        <v>7</v>
      </c>
      <c r="E20" t="s">
        <v>8</v>
      </c>
      <c r="F20" t="s">
        <v>2</v>
      </c>
      <c r="G20" t="s">
        <v>14</v>
      </c>
      <c r="H20" t="s">
        <v>3</v>
      </c>
      <c r="I20" t="s">
        <v>15</v>
      </c>
      <c r="J20" t="s">
        <v>20</v>
      </c>
      <c r="K20" t="s">
        <v>21</v>
      </c>
      <c r="U20" t="s">
        <v>58</v>
      </c>
    </row>
    <row r="21" spans="1:27">
      <c r="A21">
        <v>197741</v>
      </c>
      <c r="B21">
        <v>197801</v>
      </c>
      <c r="C21">
        <f>VLOOKUP('3passComb'!$A21,Sheet1!$A$2:$L$1643,4,FALSE)</f>
        <v>1.409</v>
      </c>
      <c r="D21">
        <f>VLOOKUP('3passComb'!$A21,Sheet1!$A$2:$L$1643,5,FALSE)</f>
        <v>-25.002099999999999</v>
      </c>
      <c r="E21">
        <f>VLOOKUP('3passComb'!$A21,Sheet1!$A$2:$L$1643,6,FALSE)</f>
        <v>436.41500000000002</v>
      </c>
      <c r="F21">
        <f>0.5*(VLOOKUP('3passComb'!$A21,Sheet1!$A$2:$L$1643,8,FALSE)+VLOOKUP('3passComb'!$B21,Sheet1!$A$2:$L$1643,8,FALSE))</f>
        <v>2.8670299999999997</v>
      </c>
      <c r="G21">
        <f>0.5*SQRT(VLOOKUP('3passComb'!$A21,Sheet1!$A$2:$L$1643,9,FALSE)^2+VLOOKUP('3passComb'!$B21,Sheet1!$A$2:$L$1643,9,FALSE)^2)</f>
        <v>4.1439715249986938E-5</v>
      </c>
      <c r="H21">
        <f>0.5*(VLOOKUP('3passComb'!$A21,Sheet1!$A$2:$L$1643,10,FALSE)+VLOOKUP('3passComb'!$B21,Sheet1!$A$2:$L$1643,10,FALSE))</f>
        <v>2.867245</v>
      </c>
      <c r="I21">
        <f>0.5*SQRT(VLOOKUP('3passComb'!$A21,Sheet1!$A$2:$L$1643,11,FALSE)^2+VLOOKUP('3passComb'!$B21,Sheet1!$A$2:$L$1643,11,FALSE)^2)</f>
        <v>4.8795491595023406E-5</v>
      </c>
      <c r="J21">
        <v>5</v>
      </c>
      <c r="K21">
        <f>E21-460.35</f>
        <v>-23.935000000000002</v>
      </c>
      <c r="U21" t="s">
        <v>57</v>
      </c>
      <c r="V21" t="s">
        <v>64</v>
      </c>
      <c r="W21" t="s">
        <v>65</v>
      </c>
    </row>
    <row r="22" spans="1:27">
      <c r="A22">
        <v>197746</v>
      </c>
      <c r="B22">
        <v>197806</v>
      </c>
      <c r="C22">
        <f>VLOOKUP('3passComb'!$A22,Sheet1!$A$2:$L$1643,4,FALSE)</f>
        <v>1.409</v>
      </c>
      <c r="D22">
        <f>VLOOKUP('3passComb'!$A22,Sheet1!$A$2:$L$1643,5,FALSE)</f>
        <v>-24.882999999999999</v>
      </c>
      <c r="E22">
        <f>VLOOKUP('3passComb'!$A22,Sheet1!$A$2:$L$1643,6,FALSE)</f>
        <v>446.375</v>
      </c>
      <c r="F22">
        <f>0.5*(VLOOKUP('3passComb'!$A22,Sheet1!$A$2:$L$1643,8,FALSE)+VLOOKUP('3passComb'!$B22,Sheet1!$A$2:$L$1643,8,FALSE))</f>
        <v>2.8669950000000002</v>
      </c>
      <c r="G22">
        <f>0.5*SQRT(VLOOKUP('3passComb'!$A22,Sheet1!$A$2:$L$1643,9,FALSE)^2+VLOOKUP('3passComb'!$B22,Sheet1!$A$2:$L$1643,9,FALSE)^2)</f>
        <v>4.6872166581031861E-5</v>
      </c>
      <c r="H22">
        <f>0.5*(VLOOKUP('3passComb'!$A22,Sheet1!$A$2:$L$1643,10,FALSE)+VLOOKUP('3passComb'!$B22,Sheet1!$A$2:$L$1643,10,FALSE))</f>
        <v>2.867305</v>
      </c>
      <c r="I22">
        <f>0.5*SQRT(VLOOKUP('3passComb'!$A22,Sheet1!$A$2:$L$1643,11,FALSE)^2+VLOOKUP('3passComb'!$B22,Sheet1!$A$2:$L$1643,11,FALSE)^2)</f>
        <v>4.9246827308974937E-5</v>
      </c>
      <c r="J22">
        <v>5</v>
      </c>
      <c r="K22">
        <f t="shared" ref="K22:K32" si="3">E22-460.35</f>
        <v>-13.975000000000023</v>
      </c>
      <c r="U22" t="s">
        <v>59</v>
      </c>
      <c r="V22">
        <f>Y22</f>
        <v>7.7376300000000002</v>
      </c>
      <c r="W22">
        <f>Z22</f>
        <v>8.2035400000000003</v>
      </c>
      <c r="Y22">
        <v>7.7376300000000002</v>
      </c>
      <c r="Z22">
        <v>8.2035400000000003</v>
      </c>
    </row>
    <row r="23" spans="1:27">
      <c r="A23">
        <v>197751</v>
      </c>
      <c r="B23">
        <v>197811</v>
      </c>
      <c r="C23">
        <f>VLOOKUP('3passComb'!$A23,Sheet1!$A$2:$L$1643,4,FALSE)</f>
        <v>1.409</v>
      </c>
      <c r="D23">
        <f>VLOOKUP('3passComb'!$A23,Sheet1!$A$2:$L$1643,5,FALSE)</f>
        <v>-24.866199999999999</v>
      </c>
      <c r="E23">
        <f>VLOOKUP('3passComb'!$A23,Sheet1!$A$2:$L$1643,6,FALSE)</f>
        <v>449.63099999999997</v>
      </c>
      <c r="F23">
        <f>0.5*(VLOOKUP('3passComb'!$A23,Sheet1!$A$2:$L$1643,8,FALSE)+VLOOKUP('3passComb'!$B23,Sheet1!$A$2:$L$1643,8,FALSE))</f>
        <v>2.8670499999999999</v>
      </c>
      <c r="G23">
        <f>0.5*SQRT(VLOOKUP('3passComb'!$A23,Sheet1!$A$2:$L$1643,9,FALSE)^2+VLOOKUP('3passComb'!$B23,Sheet1!$A$2:$L$1643,9,FALSE)^2)</f>
        <v>4.1773197148410845E-5</v>
      </c>
      <c r="H23">
        <f>0.5*(VLOOKUP('3passComb'!$A23,Sheet1!$A$2:$L$1643,10,FALSE)+VLOOKUP('3passComb'!$B23,Sheet1!$A$2:$L$1643,10,FALSE))</f>
        <v>2.8672899999999997</v>
      </c>
      <c r="I23">
        <f>0.5*SQRT(VLOOKUP('3passComb'!$A23,Sheet1!$A$2:$L$1643,11,FALSE)^2+VLOOKUP('3passComb'!$B23,Sheet1!$A$2:$L$1643,11,FALSE)^2)</f>
        <v>5.0955863254389083E-5</v>
      </c>
      <c r="J23">
        <v>5</v>
      </c>
      <c r="K23">
        <f t="shared" si="3"/>
        <v>-10.719000000000051</v>
      </c>
      <c r="U23" t="s">
        <v>60</v>
      </c>
      <c r="V23">
        <f t="shared" ref="V23:V26" si="4">Y23</f>
        <v>0.75</v>
      </c>
      <c r="W23">
        <f t="shared" ref="W23:W26" si="5">Z23</f>
        <v>0.75</v>
      </c>
      <c r="Y23">
        <v>0.75</v>
      </c>
      <c r="Z23">
        <v>0.75</v>
      </c>
    </row>
    <row r="24" spans="1:27">
      <c r="A24">
        <v>197756</v>
      </c>
      <c r="B24">
        <v>197816</v>
      </c>
      <c r="C24">
        <f>VLOOKUP('3passComb'!$A24,Sheet1!$A$2:$L$1643,4,FALSE)</f>
        <v>1.409</v>
      </c>
      <c r="D24">
        <f>VLOOKUP('3passComb'!$A24,Sheet1!$A$2:$L$1643,5,FALSE)</f>
        <v>-24.885100000000001</v>
      </c>
      <c r="E24">
        <f>VLOOKUP('3passComb'!$A24,Sheet1!$A$2:$L$1643,6,FALSE)</f>
        <v>452.89299999999997</v>
      </c>
      <c r="F24">
        <f>0.5*(VLOOKUP('3passComb'!$A24,Sheet1!$A$2:$L$1643,8,FALSE)+VLOOKUP('3passComb'!$B24,Sheet1!$A$2:$L$1643,8,FALSE))</f>
        <v>2.867</v>
      </c>
      <c r="G24">
        <f>0.5*SQRT(VLOOKUP('3passComb'!$A24,Sheet1!$A$2:$L$1643,9,FALSE)^2+VLOOKUP('3passComb'!$B24,Sheet1!$A$2:$L$1643,9,FALSE)^2)</f>
        <v>4.5915683595041904E-5</v>
      </c>
      <c r="H24">
        <f>0.5*(VLOOKUP('3passComb'!$A24,Sheet1!$A$2:$L$1643,10,FALSE)+VLOOKUP('3passComb'!$B24,Sheet1!$A$2:$L$1643,10,FALSE))</f>
        <v>2.8674749999999998</v>
      </c>
      <c r="I24">
        <f>0.5*SQRT(VLOOKUP('3passComb'!$A24,Sheet1!$A$2:$L$1643,11,FALSE)^2+VLOOKUP('3passComb'!$B24,Sheet1!$A$2:$L$1643,11,FALSE)^2)</f>
        <v>5.3740115370177615E-5</v>
      </c>
      <c r="J24">
        <v>5</v>
      </c>
      <c r="K24">
        <f t="shared" si="3"/>
        <v>-7.4570000000000505</v>
      </c>
      <c r="U24" t="s">
        <v>61</v>
      </c>
      <c r="V24">
        <v>0</v>
      </c>
      <c r="W24">
        <v>0</v>
      </c>
      <c r="Y24">
        <v>460.20800000000003</v>
      </c>
      <c r="Z24">
        <v>460.423</v>
      </c>
      <c r="AA24" s="4">
        <f>AVERAGE(Y24:Z24)</f>
        <v>460.31550000000004</v>
      </c>
    </row>
    <row r="25" spans="1:27">
      <c r="A25">
        <v>197761</v>
      </c>
      <c r="B25">
        <v>197821</v>
      </c>
      <c r="C25">
        <f>VLOOKUP('3passComb'!$A25,Sheet1!$A$2:$L$1643,4,FALSE)</f>
        <v>1.409</v>
      </c>
      <c r="D25">
        <f>VLOOKUP('3passComb'!$A25,Sheet1!$A$2:$L$1643,5,FALSE)</f>
        <v>-24.871500000000001</v>
      </c>
      <c r="E25">
        <f>VLOOKUP('3passComb'!$A25,Sheet1!$A$2:$L$1643,6,FALSE)</f>
        <v>456.221</v>
      </c>
      <c r="F25">
        <f>0.5*(VLOOKUP('3passComb'!$A25,Sheet1!$A$2:$L$1643,8,FALSE)+VLOOKUP('3passComb'!$B25,Sheet1!$A$2:$L$1643,8,FALSE))</f>
        <v>2.8687499999999999</v>
      </c>
      <c r="G25">
        <f>0.5*SQRT(VLOOKUP('3passComb'!$A25,Sheet1!$A$2:$L$1643,9,FALSE)^2+VLOOKUP('3passComb'!$B25,Sheet1!$A$2:$L$1643,9,FALSE)^2)</f>
        <v>1.0185406226557683E-4</v>
      </c>
      <c r="H25">
        <f>0.5*(VLOOKUP('3passComb'!$A25,Sheet1!$A$2:$L$1643,10,FALSE)+VLOOKUP('3passComb'!$B25,Sheet1!$A$2:$L$1643,10,FALSE))</f>
        <v>2.8694550000000003</v>
      </c>
      <c r="I25">
        <f>0.5*SQRT(VLOOKUP('3passComb'!$A25,Sheet1!$A$2:$L$1643,11,FALSE)^2+VLOOKUP('3passComb'!$B25,Sheet1!$A$2:$L$1643,11,FALSE)^2)</f>
        <v>1.226234072271685E-4</v>
      </c>
      <c r="J25">
        <v>5</v>
      </c>
      <c r="K25">
        <f t="shared" si="3"/>
        <v>-4.1290000000000191</v>
      </c>
      <c r="U25" t="s">
        <v>62</v>
      </c>
      <c r="V25">
        <f t="shared" si="4"/>
        <v>2.8669899999999999</v>
      </c>
      <c r="W25">
        <f t="shared" si="5"/>
        <v>2.8673600000000001</v>
      </c>
      <c r="Y25">
        <v>2.8669899999999999</v>
      </c>
      <c r="Z25">
        <v>2.8673600000000001</v>
      </c>
    </row>
    <row r="26" spans="1:27">
      <c r="A26">
        <v>197766</v>
      </c>
      <c r="B26">
        <v>197826</v>
      </c>
      <c r="C26">
        <f>VLOOKUP('3passComb'!$A26,Sheet1!$A$2:$L$1643,4,FALSE)</f>
        <v>1.409</v>
      </c>
      <c r="D26">
        <f>VLOOKUP('3passComb'!$A26,Sheet1!$A$2:$L$1643,5,FALSE)</f>
        <v>-25.011099999999999</v>
      </c>
      <c r="E26">
        <f>VLOOKUP('3passComb'!$A26,Sheet1!$A$2:$L$1643,6,FALSE)</f>
        <v>459.94600000000003</v>
      </c>
      <c r="F26">
        <f>0.5*(VLOOKUP('3passComb'!$A26,Sheet1!$A$2:$L$1643,8,FALSE)+VLOOKUP('3passComb'!$B26,Sheet1!$A$2:$L$1643,8,FALSE))</f>
        <v>2.8710100000000001</v>
      </c>
      <c r="G26">
        <f>0.5*SQRT(VLOOKUP('3passComb'!$A26,Sheet1!$A$2:$L$1643,9,FALSE)^2+VLOOKUP('3passComb'!$B26,Sheet1!$A$2:$L$1643,9,FALSE)^2)</f>
        <v>1.7041860227099624E-4</v>
      </c>
      <c r="H26">
        <f>0.5*(VLOOKUP('3passComb'!$A26,Sheet1!$A$2:$L$1643,10,FALSE)+VLOOKUP('3passComb'!$B26,Sheet1!$A$2:$L$1643,10,FALSE))</f>
        <v>2.872045</v>
      </c>
      <c r="I26">
        <f>0.5*SQRT(VLOOKUP('3passComb'!$A26,Sheet1!$A$2:$L$1643,11,FALSE)^2+VLOOKUP('3passComb'!$B26,Sheet1!$A$2:$L$1643,11,FALSE)^2)</f>
        <v>2.1534913512712326E-4</v>
      </c>
      <c r="J26">
        <v>5</v>
      </c>
      <c r="K26">
        <f t="shared" si="3"/>
        <v>-0.40399999999999636</v>
      </c>
      <c r="U26" t="s">
        <v>63</v>
      </c>
      <c r="V26">
        <f t="shared" si="4"/>
        <v>3.1075200000000001E-2</v>
      </c>
      <c r="W26">
        <f t="shared" si="5"/>
        <v>3.8382699999999999E-2</v>
      </c>
      <c r="Y26">
        <v>3.1075200000000001E-2</v>
      </c>
      <c r="Z26">
        <v>3.8382699999999999E-2</v>
      </c>
    </row>
    <row r="27" spans="1:27">
      <c r="A27">
        <v>197771</v>
      </c>
      <c r="B27">
        <v>197831</v>
      </c>
      <c r="C27">
        <f>VLOOKUP('3passComb'!$A27,Sheet1!$A$2:$L$1643,4,FALSE)</f>
        <v>1.409</v>
      </c>
      <c r="D27">
        <f>VLOOKUP('3passComb'!$A27,Sheet1!$A$2:$L$1643,5,FALSE)</f>
        <v>-25.334</v>
      </c>
      <c r="E27">
        <f>VLOOKUP('3passComb'!$A27,Sheet1!$A$2:$L$1643,6,FALSE)</f>
        <v>463.62599999999998</v>
      </c>
      <c r="F27">
        <f>0.5*(VLOOKUP('3passComb'!$A27,Sheet1!$A$2:$L$1643,8,FALSE)+VLOOKUP('3passComb'!$B27,Sheet1!$A$2:$L$1643,8,FALSE))</f>
        <v>2.86991</v>
      </c>
      <c r="G27">
        <f>0.5*SQRT(VLOOKUP('3passComb'!$A27,Sheet1!$A$2:$L$1643,9,FALSE)^2+VLOOKUP('3passComb'!$B27,Sheet1!$A$2:$L$1643,9,FALSE)^2)</f>
        <v>1.4956353165126852E-4</v>
      </c>
      <c r="H27" s="13">
        <f>0.5*(VLOOKUP('3passComb'!$A27,Sheet1!$A$2:$L$1643,10,FALSE)+VLOOKUP('3passComb'!$B27,Sheet1!$A$2:$L$1643,10,FALSE))</f>
        <v>2.89812</v>
      </c>
      <c r="I27">
        <f>0.5*SQRT(VLOOKUP('3passComb'!$A27,Sheet1!$A$2:$L$1643,11,FALSE)^2+VLOOKUP('3passComb'!$B27,Sheet1!$A$2:$L$1643,11,FALSE)^2)</f>
        <v>1.4844611817087033E-4</v>
      </c>
      <c r="J27">
        <v>5</v>
      </c>
      <c r="K27">
        <f t="shared" si="3"/>
        <v>3.2759999999999536</v>
      </c>
    </row>
    <row r="28" spans="1:27">
      <c r="A28">
        <v>197776</v>
      </c>
      <c r="B28">
        <v>197836</v>
      </c>
      <c r="C28">
        <f>VLOOKUP('3passComb'!$A28,Sheet1!$A$2:$L$1643,4,FALSE)</f>
        <v>1.409</v>
      </c>
      <c r="D28">
        <f>VLOOKUP('3passComb'!$A28,Sheet1!$A$2:$L$1643,5,FALSE)</f>
        <v>-25.692</v>
      </c>
      <c r="E28">
        <f>VLOOKUP('3passComb'!$A28,Sheet1!$A$2:$L$1643,6,FALSE)</f>
        <v>466.89800000000002</v>
      </c>
      <c r="F28">
        <f>0.5*(VLOOKUP('3passComb'!$A28,Sheet1!$A$2:$L$1643,8,FALSE)+VLOOKUP('3passComb'!$B28,Sheet1!$A$2:$L$1643,8,FALSE))</f>
        <v>2.8671899999999999</v>
      </c>
      <c r="G28">
        <f>0.5*SQRT(VLOOKUP('3passComb'!$A28,Sheet1!$A$2:$L$1643,9,FALSE)^2+VLOOKUP('3passComb'!$B28,Sheet1!$A$2:$L$1643,9,FALSE)^2)</f>
        <v>5.4811039034121585E-5</v>
      </c>
      <c r="H28">
        <f>0.5*(VLOOKUP('3passComb'!$A28,Sheet1!$A$2:$L$1643,10,FALSE)+VLOOKUP('3passComb'!$B28,Sheet1!$A$2:$L$1643,10,FALSE))</f>
        <v>2.8675649999999999</v>
      </c>
      <c r="I28">
        <f>0.5*SQRT(VLOOKUP('3passComb'!$A28,Sheet1!$A$2:$L$1643,11,FALSE)^2+VLOOKUP('3passComb'!$B28,Sheet1!$A$2:$L$1643,11,FALSE)^2)</f>
        <v>6.9426219830839129E-5</v>
      </c>
      <c r="J28">
        <v>5</v>
      </c>
      <c r="K28">
        <f t="shared" si="3"/>
        <v>6.5480000000000018</v>
      </c>
    </row>
    <row r="29" spans="1:27">
      <c r="A29">
        <v>197781</v>
      </c>
      <c r="B29">
        <v>197841</v>
      </c>
      <c r="C29">
        <f>VLOOKUP('3passComb'!$A29,Sheet1!$A$2:$L$1643,4,FALSE)</f>
        <v>1.4079999999999999</v>
      </c>
      <c r="D29">
        <f>VLOOKUP('3passComb'!$A29,Sheet1!$A$2:$L$1643,5,FALSE)</f>
        <v>-26.020099999999999</v>
      </c>
      <c r="E29">
        <f>VLOOKUP('3passComb'!$A29,Sheet1!$A$2:$L$1643,6,FALSE)</f>
        <v>470.18</v>
      </c>
      <c r="F29">
        <f>0.5*(VLOOKUP('3passComb'!$A29,Sheet1!$A$2:$L$1643,8,FALSE)+VLOOKUP('3passComb'!$B29,Sheet1!$A$2:$L$1643,8,FALSE))</f>
        <v>2.8670249999999999</v>
      </c>
      <c r="G29">
        <f>0.5*SQRT(VLOOKUP('3passComb'!$A29,Sheet1!$A$2:$L$1643,9,FALSE)^2+VLOOKUP('3passComb'!$B29,Sheet1!$A$2:$L$1643,9,FALSE)^2)</f>
        <v>4.2449970553582252E-5</v>
      </c>
      <c r="H29">
        <f>0.5*(VLOOKUP('3passComb'!$A29,Sheet1!$A$2:$L$1643,10,FALSE)+VLOOKUP('3passComb'!$B29,Sheet1!$A$2:$L$1643,10,FALSE))</f>
        <v>2.867435</v>
      </c>
      <c r="I29">
        <f>0.5*SQRT(VLOOKUP('3passComb'!$A29,Sheet1!$A$2:$L$1643,11,FALSE)^2+VLOOKUP('3passComb'!$B29,Sheet1!$A$2:$L$1643,11,FALSE)^2)</f>
        <v>5.4938602093609916E-5</v>
      </c>
      <c r="J29">
        <v>5</v>
      </c>
      <c r="K29">
        <f t="shared" si="3"/>
        <v>9.8299999999999841</v>
      </c>
    </row>
    <row r="30" spans="1:27">
      <c r="A30">
        <v>197786</v>
      </c>
      <c r="B30">
        <v>197846</v>
      </c>
      <c r="C30">
        <f>VLOOKUP('3passComb'!$A30,Sheet1!$A$2:$L$1643,4,FALSE)</f>
        <v>1.4079999999999999</v>
      </c>
      <c r="D30">
        <f>VLOOKUP('3passComb'!$A30,Sheet1!$A$2:$L$1643,5,FALSE)</f>
        <v>-26.393000000000001</v>
      </c>
      <c r="E30">
        <f>VLOOKUP('3passComb'!$A30,Sheet1!$A$2:$L$1643,6,FALSE)</f>
        <v>473.47899999999998</v>
      </c>
      <c r="F30">
        <f>0.5*(VLOOKUP('3passComb'!$A30,Sheet1!$A$2:$L$1643,8,FALSE)+VLOOKUP('3passComb'!$B30,Sheet1!$A$2:$L$1643,8,FALSE))</f>
        <v>2.8670200000000001</v>
      </c>
      <c r="G30">
        <f>0.5*SQRT(VLOOKUP('3passComb'!$A30,Sheet1!$A$2:$L$1643,9,FALSE)^2+VLOOKUP('3passComb'!$B30,Sheet1!$A$2:$L$1643,9,FALSE)^2)</f>
        <v>4.0672472263190495E-5</v>
      </c>
      <c r="H30">
        <f>0.5*(VLOOKUP('3passComb'!$A30,Sheet1!$A$2:$L$1643,10,FALSE)+VLOOKUP('3passComb'!$B30,Sheet1!$A$2:$L$1643,10,FALSE))</f>
        <v>2.8673450000000003</v>
      </c>
      <c r="I30">
        <f>0.5*SQRT(VLOOKUP('3passComb'!$A30,Sheet1!$A$2:$L$1643,11,FALSE)^2+VLOOKUP('3passComb'!$B30,Sheet1!$A$2:$L$1643,11,FALSE)^2)</f>
        <v>5.1662365412357959E-5</v>
      </c>
      <c r="J30">
        <v>5</v>
      </c>
      <c r="K30">
        <f t="shared" si="3"/>
        <v>13.128999999999962</v>
      </c>
    </row>
    <row r="31" spans="1:27">
      <c r="A31">
        <v>197791</v>
      </c>
      <c r="B31">
        <v>197851</v>
      </c>
      <c r="C31">
        <f>VLOOKUP('3passComb'!$A31,Sheet1!$A$2:$L$1643,4,FALSE)</f>
        <v>1.4079999999999999</v>
      </c>
      <c r="D31">
        <f>VLOOKUP('3passComb'!$A31,Sheet1!$A$2:$L$1643,5,FALSE)</f>
        <v>-26.827999999999999</v>
      </c>
      <c r="E31">
        <f>VLOOKUP('3passComb'!$A31,Sheet1!$A$2:$L$1643,6,FALSE)</f>
        <v>476.78899999999999</v>
      </c>
      <c r="F31">
        <f>0.5*(VLOOKUP('3passComb'!$A31,Sheet1!$A$2:$L$1643,8,FALSE)+VLOOKUP('3passComb'!$B31,Sheet1!$A$2:$L$1643,8,FALSE))</f>
        <v>2.8665750000000001</v>
      </c>
      <c r="G31">
        <f>0.5*SQRT(VLOOKUP('3passComb'!$A31,Sheet1!$A$2:$L$1643,9,FALSE)^2+VLOOKUP('3passComb'!$B31,Sheet1!$A$2:$L$1643,9,FALSE)^2)</f>
        <v>4.3846322536787507E-5</v>
      </c>
      <c r="H31">
        <f>0.5*(VLOOKUP('3passComb'!$A31,Sheet1!$A$2:$L$1643,10,FALSE)+VLOOKUP('3passComb'!$B31,Sheet1!$A$2:$L$1643,10,FALSE))</f>
        <v>2.8673000000000002</v>
      </c>
      <c r="I31">
        <f>0.5*SQRT(VLOOKUP('3passComb'!$A31,Sheet1!$A$2:$L$1643,11,FALSE)^2+VLOOKUP('3passComb'!$B31,Sheet1!$A$2:$L$1643,11,FALSE)^2)</f>
        <v>5.3051861418804151E-5</v>
      </c>
      <c r="J31">
        <v>5</v>
      </c>
      <c r="K31">
        <f t="shared" si="3"/>
        <v>16.438999999999965</v>
      </c>
    </row>
    <row r="32" spans="1:27">
      <c r="A32">
        <v>197796</v>
      </c>
      <c r="B32">
        <v>197856</v>
      </c>
      <c r="C32">
        <f>VLOOKUP('3passComb'!$A32,Sheet1!$A$2:$L$1643,4,FALSE)</f>
        <v>1.4079999999999999</v>
      </c>
      <c r="D32">
        <f>VLOOKUP('3passComb'!$A32,Sheet1!$A$2:$L$1643,5,FALSE)</f>
        <v>-27.948</v>
      </c>
      <c r="E32">
        <f>VLOOKUP('3passComb'!$A32,Sheet1!$A$2:$L$1643,6,FALSE)</f>
        <v>486.56400000000002</v>
      </c>
      <c r="F32">
        <f>0.5*(VLOOKUP('3passComb'!$A32,Sheet1!$A$2:$L$1643,8,FALSE)+VLOOKUP('3passComb'!$B32,Sheet1!$A$2:$L$1643,8,FALSE))</f>
        <v>2.8670599999999999</v>
      </c>
      <c r="G32">
        <f>0.5*SQRT(VLOOKUP('3passComb'!$A32,Sheet1!$A$2:$L$1643,9,FALSE)^2+VLOOKUP('3passComb'!$B32,Sheet1!$A$2:$L$1643,9,FALSE)^2)</f>
        <v>4.7246693005966036E-5</v>
      </c>
      <c r="H32">
        <f>0.5*(VLOOKUP('3passComb'!$A32,Sheet1!$A$2:$L$1643,10,FALSE)+VLOOKUP('3passComb'!$B32,Sheet1!$A$2:$L$1643,10,FALSE))</f>
        <v>2.8673200000000003</v>
      </c>
      <c r="I32">
        <f>0.5*SQRT(VLOOKUP('3passComb'!$A32,Sheet1!$A$2:$L$1643,11,FALSE)^2+VLOOKUP('3passComb'!$B32,Sheet1!$A$2:$L$1643,11,FALSE)^2)</f>
        <v>5.0589030431507581E-5</v>
      </c>
      <c r="J32">
        <v>5</v>
      </c>
      <c r="K32">
        <f t="shared" si="3"/>
        <v>26.213999999999999</v>
      </c>
    </row>
    <row r="34" spans="1:27">
      <c r="E34">
        <f>(E26+E27)/2</f>
        <v>461.786</v>
      </c>
    </row>
    <row r="37" spans="1:27">
      <c r="A37" t="s">
        <v>17</v>
      </c>
    </row>
    <row r="38" spans="1:27">
      <c r="A38" t="s">
        <v>12</v>
      </c>
      <c r="B38" t="s">
        <v>13</v>
      </c>
      <c r="C38" t="s">
        <v>6</v>
      </c>
      <c r="D38" t="s">
        <v>7</v>
      </c>
      <c r="E38" t="s">
        <v>8</v>
      </c>
      <c r="F38" t="s">
        <v>2</v>
      </c>
      <c r="G38" t="s">
        <v>14</v>
      </c>
      <c r="H38" t="s">
        <v>3</v>
      </c>
      <c r="I38" t="s">
        <v>15</v>
      </c>
      <c r="J38" t="s">
        <v>20</v>
      </c>
      <c r="K38" t="s">
        <v>21</v>
      </c>
      <c r="U38" t="s">
        <v>58</v>
      </c>
    </row>
    <row r="39" spans="1:27">
      <c r="A39">
        <v>197742</v>
      </c>
      <c r="B39">
        <v>197802</v>
      </c>
      <c r="C39">
        <f>VLOOKUP('3passComb'!$A39,Sheet1!$A$2:$L$1643,4,FALSE)</f>
        <v>1.409</v>
      </c>
      <c r="D39">
        <f>VLOOKUP('3passComb'!$A39,Sheet1!$A$2:$L$1643,5,FALSE)</f>
        <v>-22.495000000000001</v>
      </c>
      <c r="E39">
        <f>VLOOKUP('3passComb'!$A39,Sheet1!$A$2:$L$1643,6,FALSE)</f>
        <v>436.41500000000002</v>
      </c>
      <c r="F39">
        <f>0.5*(VLOOKUP('3passComb'!$A39,Sheet1!$A$2:$L$1643,8,FALSE)+VLOOKUP('3passComb'!$B39,Sheet1!$A$2:$L$1643,8,FALSE))</f>
        <v>2.8670999999999998</v>
      </c>
      <c r="G39">
        <f>0.5*SQRT(VLOOKUP('3passComb'!$A39,Sheet1!$A$2:$L$1643,9,FALSE)^2+VLOOKUP('3passComb'!$B39,Sheet1!$A$2:$L$1643,9,FALSE)^2)</f>
        <v>3.9623225512317895E-5</v>
      </c>
      <c r="H39">
        <f>0.5*(VLOOKUP('3passComb'!$A39,Sheet1!$A$2:$L$1643,10,FALSE)+VLOOKUP('3passComb'!$B39,Sheet1!$A$2:$L$1643,10,FALSE))</f>
        <v>2.8672950000000004</v>
      </c>
      <c r="I39">
        <f>0.5*SQRT(VLOOKUP('3passComb'!$A39,Sheet1!$A$2:$L$1643,11,FALSE)^2+VLOOKUP('3passComb'!$B39,Sheet1!$A$2:$L$1643,11,FALSE)^2)</f>
        <v>4.8166378315169183E-5</v>
      </c>
      <c r="J39">
        <v>7.5</v>
      </c>
      <c r="K39">
        <f>E39-460.35</f>
        <v>-23.935000000000002</v>
      </c>
      <c r="U39" t="s">
        <v>57</v>
      </c>
      <c r="V39" t="s">
        <v>64</v>
      </c>
      <c r="W39" t="s">
        <v>65</v>
      </c>
    </row>
    <row r="40" spans="1:27">
      <c r="A40">
        <v>197747</v>
      </c>
      <c r="B40">
        <v>197807</v>
      </c>
      <c r="C40">
        <f>VLOOKUP('3passComb'!$A40,Sheet1!$A$2:$L$1643,4,FALSE)</f>
        <v>1.409</v>
      </c>
      <c r="D40">
        <f>VLOOKUP('3passComb'!$A40,Sheet1!$A$2:$L$1643,5,FALSE)</f>
        <v>-22.402999999999999</v>
      </c>
      <c r="E40">
        <f>VLOOKUP('3passComb'!$A40,Sheet1!$A$2:$L$1643,6,FALSE)</f>
        <v>446.34300000000002</v>
      </c>
      <c r="F40">
        <f>0.5*(VLOOKUP('3passComb'!$A40,Sheet1!$A$2:$L$1643,8,FALSE)+VLOOKUP('3passComb'!$B40,Sheet1!$A$2:$L$1643,8,FALSE))</f>
        <v>2.8669500000000001</v>
      </c>
      <c r="G40">
        <f>0.5*SQRT(VLOOKUP('3passComb'!$A40,Sheet1!$A$2:$L$1643,9,FALSE)^2+VLOOKUP('3passComb'!$B40,Sheet1!$A$2:$L$1643,9,FALSE)^2)</f>
        <v>3.9604292696625708E-5</v>
      </c>
      <c r="H40">
        <f>0.5*(VLOOKUP('3passComb'!$A40,Sheet1!$A$2:$L$1643,10,FALSE)+VLOOKUP('3passComb'!$B40,Sheet1!$A$2:$L$1643,10,FALSE))</f>
        <v>2.86734</v>
      </c>
      <c r="I40">
        <f>0.5*SQRT(VLOOKUP('3passComb'!$A40,Sheet1!$A$2:$L$1643,11,FALSE)^2+VLOOKUP('3passComb'!$B40,Sheet1!$A$2:$L$1643,11,FALSE)^2)</f>
        <v>4.9578221024962159E-5</v>
      </c>
      <c r="J40">
        <v>7.5</v>
      </c>
      <c r="K40">
        <f t="shared" ref="K40:K50" si="6">E40-460.35</f>
        <v>-14.007000000000005</v>
      </c>
      <c r="U40" t="s">
        <v>59</v>
      </c>
      <c r="V40">
        <f>Y40</f>
        <v>6.0750200000000003</v>
      </c>
      <c r="W40">
        <f>Z40</f>
        <v>6.37094</v>
      </c>
      <c r="Y40">
        <v>6.0750200000000003</v>
      </c>
      <c r="Z40">
        <v>6.37094</v>
      </c>
    </row>
    <row r="41" spans="1:27">
      <c r="A41">
        <v>197752</v>
      </c>
      <c r="B41">
        <v>197812</v>
      </c>
      <c r="C41">
        <f>VLOOKUP('3passComb'!$A41,Sheet1!$A$2:$L$1643,4,FALSE)</f>
        <v>1.409</v>
      </c>
      <c r="D41">
        <f>VLOOKUP('3passComb'!$A41,Sheet1!$A$2:$L$1643,5,FALSE)</f>
        <v>-22.361000000000001</v>
      </c>
      <c r="E41">
        <f>VLOOKUP('3passComb'!$A41,Sheet1!$A$2:$L$1643,6,FALSE)</f>
        <v>449.63099999999997</v>
      </c>
      <c r="F41">
        <f>0.5*(VLOOKUP('3passComb'!$A41,Sheet1!$A$2:$L$1643,8,FALSE)+VLOOKUP('3passComb'!$B41,Sheet1!$A$2:$L$1643,8,FALSE))</f>
        <v>2.8670499999999999</v>
      </c>
      <c r="G41">
        <f>0.5*SQRT(VLOOKUP('3passComb'!$A41,Sheet1!$A$2:$L$1643,9,FALSE)^2+VLOOKUP('3passComb'!$B41,Sheet1!$A$2:$L$1643,9,FALSE)^2)</f>
        <v>4.4119156836911556E-5</v>
      </c>
      <c r="H41">
        <f>0.5*(VLOOKUP('3passComb'!$A41,Sheet1!$A$2:$L$1643,10,FALSE)+VLOOKUP('3passComb'!$B41,Sheet1!$A$2:$L$1643,10,FALSE))</f>
        <v>2.86734</v>
      </c>
      <c r="I41">
        <f>0.5*SQRT(VLOOKUP('3passComb'!$A41,Sheet1!$A$2:$L$1643,11,FALSE)^2+VLOOKUP('3passComb'!$B41,Sheet1!$A$2:$L$1643,11,FALSE)^2)</f>
        <v>4.9744346412431635E-5</v>
      </c>
      <c r="J41">
        <v>7.5</v>
      </c>
      <c r="K41">
        <f t="shared" si="6"/>
        <v>-10.719000000000051</v>
      </c>
      <c r="U41" t="s">
        <v>60</v>
      </c>
      <c r="V41">
        <f t="shared" ref="V41:V44" si="7">Y41</f>
        <v>0.75</v>
      </c>
      <c r="W41">
        <f t="shared" ref="W41:W44" si="8">Z41</f>
        <v>0.75</v>
      </c>
      <c r="Y41">
        <v>0.75</v>
      </c>
      <c r="Z41">
        <v>0.75</v>
      </c>
    </row>
    <row r="42" spans="1:27">
      <c r="A42">
        <v>197757</v>
      </c>
      <c r="B42">
        <v>197817</v>
      </c>
      <c r="C42">
        <f>VLOOKUP('3passComb'!$A42,Sheet1!$A$2:$L$1643,4,FALSE)</f>
        <v>1.409</v>
      </c>
      <c r="D42">
        <f>VLOOKUP('3passComb'!$A42,Sheet1!$A$2:$L$1643,5,FALSE)</f>
        <v>-22.382000000000001</v>
      </c>
      <c r="E42">
        <f>VLOOKUP('3passComb'!$A42,Sheet1!$A$2:$L$1643,6,FALSE)</f>
        <v>452.892</v>
      </c>
      <c r="F42">
        <f>0.5*(VLOOKUP('3passComb'!$A42,Sheet1!$A$2:$L$1643,8,FALSE)+VLOOKUP('3passComb'!$B42,Sheet1!$A$2:$L$1643,8,FALSE))</f>
        <v>2.8669599999999997</v>
      </c>
      <c r="G42">
        <f>0.5*SQRT(VLOOKUP('3passComb'!$A42,Sheet1!$A$2:$L$1643,9,FALSE)^2+VLOOKUP('3passComb'!$B42,Sheet1!$A$2:$L$1643,9,FALSE)^2)</f>
        <v>4.3341665865538669E-5</v>
      </c>
      <c r="H42">
        <f>0.5*(VLOOKUP('3passComb'!$A42,Sheet1!$A$2:$L$1643,10,FALSE)+VLOOKUP('3passComb'!$B42,Sheet1!$A$2:$L$1643,10,FALSE))</f>
        <v>2.8673700000000002</v>
      </c>
      <c r="I42">
        <f>0.5*SQRT(VLOOKUP('3passComb'!$A42,Sheet1!$A$2:$L$1643,11,FALSE)^2+VLOOKUP('3passComb'!$B42,Sheet1!$A$2:$L$1643,11,FALSE)^2)</f>
        <v>4.9852281793314136E-5</v>
      </c>
      <c r="J42">
        <v>7.5</v>
      </c>
      <c r="K42">
        <f t="shared" si="6"/>
        <v>-7.4580000000000268</v>
      </c>
      <c r="U42" t="s">
        <v>61</v>
      </c>
      <c r="V42">
        <v>0</v>
      </c>
      <c r="W42">
        <v>0</v>
      </c>
      <c r="Y42">
        <v>460.351</v>
      </c>
      <c r="Z42">
        <v>460.26600000000002</v>
      </c>
      <c r="AA42" s="4">
        <f>AVERAGE(Y42:Z42)</f>
        <v>460.30849999999998</v>
      </c>
    </row>
    <row r="43" spans="1:27">
      <c r="A43">
        <v>197762</v>
      </c>
      <c r="B43">
        <v>197822</v>
      </c>
      <c r="C43">
        <f>VLOOKUP('3passComb'!$A43,Sheet1!$A$2:$L$1643,4,FALSE)</f>
        <v>1.409</v>
      </c>
      <c r="D43">
        <f>VLOOKUP('3passComb'!$A43,Sheet1!$A$2:$L$1643,5,FALSE)</f>
        <v>-22.364999999999998</v>
      </c>
      <c r="E43">
        <f>VLOOKUP('3passComb'!$A43,Sheet1!$A$2:$L$1643,6,FALSE)</f>
        <v>456.22</v>
      </c>
      <c r="F43">
        <f>0.5*(VLOOKUP('3passComb'!$A43,Sheet1!$A$2:$L$1643,8,FALSE)+VLOOKUP('3passComb'!$B43,Sheet1!$A$2:$L$1643,8,FALSE))</f>
        <v>2.8672500000000003</v>
      </c>
      <c r="G43">
        <f>0.5*SQRT(VLOOKUP('3passComb'!$A43,Sheet1!$A$2:$L$1643,9,FALSE)^2+VLOOKUP('3passComb'!$B43,Sheet1!$A$2:$L$1643,9,FALSE)^2)</f>
        <v>5.1696228102251329E-5</v>
      </c>
      <c r="H43">
        <f>0.5*(VLOOKUP('3passComb'!$A43,Sheet1!$A$2:$L$1643,10,FALSE)+VLOOKUP('3passComb'!$B43,Sheet1!$A$2:$L$1643,10,FALSE))</f>
        <v>2.86781</v>
      </c>
      <c r="I43">
        <f>0.5*SQRT(VLOOKUP('3passComb'!$A43,Sheet1!$A$2:$L$1643,11,FALSE)^2+VLOOKUP('3passComb'!$B43,Sheet1!$A$2:$L$1643,11,FALSE)^2)</f>
        <v>5.9665735560705192E-5</v>
      </c>
      <c r="J43">
        <v>7.5</v>
      </c>
      <c r="K43">
        <f t="shared" si="6"/>
        <v>-4.1299999999999955</v>
      </c>
      <c r="U43" t="s">
        <v>62</v>
      </c>
      <c r="V43">
        <f t="shared" si="7"/>
        <v>2.867</v>
      </c>
      <c r="W43">
        <f t="shared" si="8"/>
        <v>2.8673000000000002</v>
      </c>
      <c r="Y43">
        <v>2.867</v>
      </c>
      <c r="Z43">
        <v>2.8673000000000002</v>
      </c>
    </row>
    <row r="44" spans="1:27">
      <c r="A44">
        <v>197767</v>
      </c>
      <c r="B44">
        <v>197827</v>
      </c>
      <c r="C44">
        <f>VLOOKUP('3passComb'!$A44,Sheet1!$A$2:$L$1643,4,FALSE)</f>
        <v>1.409</v>
      </c>
      <c r="D44">
        <f>VLOOKUP('3passComb'!$A44,Sheet1!$A$2:$L$1643,5,FALSE)</f>
        <v>-22.515999999999998</v>
      </c>
      <c r="E44">
        <f>VLOOKUP('3passComb'!$A44,Sheet1!$A$2:$L$1643,6,FALSE)</f>
        <v>460.06099999999998</v>
      </c>
      <c r="F44">
        <f>0.5*(VLOOKUP('3passComb'!$A44,Sheet1!$A$2:$L$1643,8,FALSE)+VLOOKUP('3passComb'!$B44,Sheet1!$A$2:$L$1643,8,FALSE))</f>
        <v>2.8704799999999997</v>
      </c>
      <c r="G44">
        <f>0.5*SQRT(VLOOKUP('3passComb'!$A44,Sheet1!$A$2:$L$1643,9,FALSE)^2+VLOOKUP('3passComb'!$B44,Sheet1!$A$2:$L$1643,9,FALSE)^2)</f>
        <v>1.3339508986465732E-4</v>
      </c>
      <c r="H44">
        <f>0.5*(VLOOKUP('3passComb'!$A44,Sheet1!$A$2:$L$1643,10,FALSE)+VLOOKUP('3passComb'!$B44,Sheet1!$A$2:$L$1643,10,FALSE))</f>
        <v>2.87134</v>
      </c>
      <c r="I44">
        <f>0.5*SQRT(VLOOKUP('3passComb'!$A44,Sheet1!$A$2:$L$1643,11,FALSE)^2+VLOOKUP('3passComb'!$B44,Sheet1!$A$2:$L$1643,11,FALSE)^2)</f>
        <v>1.3337259838512559E-4</v>
      </c>
      <c r="J44">
        <v>7.5</v>
      </c>
      <c r="K44">
        <f t="shared" si="6"/>
        <v>-0.28900000000004411</v>
      </c>
      <c r="U44" t="s">
        <v>63</v>
      </c>
      <c r="V44">
        <f t="shared" si="7"/>
        <v>2.1157700000000002E-2</v>
      </c>
      <c r="W44">
        <f t="shared" si="8"/>
        <v>2.5718700000000001E-2</v>
      </c>
      <c r="Y44">
        <v>2.1157700000000002E-2</v>
      </c>
      <c r="Z44">
        <v>2.5718700000000001E-2</v>
      </c>
    </row>
    <row r="45" spans="1:27">
      <c r="A45">
        <v>197772</v>
      </c>
      <c r="B45">
        <v>197832</v>
      </c>
      <c r="C45">
        <f>VLOOKUP('3passComb'!$A45,Sheet1!$A$2:$L$1643,4,FALSE)</f>
        <v>1.409</v>
      </c>
      <c r="D45">
        <f>VLOOKUP('3passComb'!$A45,Sheet1!$A$2:$L$1643,5,FALSE)</f>
        <v>-22.85</v>
      </c>
      <c r="E45">
        <f>VLOOKUP('3passComb'!$A45,Sheet1!$A$2:$L$1643,6,FALSE)</f>
        <v>463.88</v>
      </c>
      <c r="F45">
        <f>0.5*(VLOOKUP('3passComb'!$A45,Sheet1!$A$2:$L$1643,8,FALSE)+VLOOKUP('3passComb'!$B45,Sheet1!$A$2:$L$1643,8,FALSE))</f>
        <v>2.8678900000000001</v>
      </c>
      <c r="G45">
        <f>0.5*SQRT(VLOOKUP('3passComb'!$A45,Sheet1!$A$2:$L$1643,9,FALSE)^2+VLOOKUP('3passComb'!$B45,Sheet1!$A$2:$L$1643,9,FALSE)^2)</f>
        <v>7.1451032182887327E-5</v>
      </c>
      <c r="H45">
        <f>0.5*(VLOOKUP('3passComb'!$A45,Sheet1!$A$2:$L$1643,10,FALSE)+VLOOKUP('3passComb'!$B45,Sheet1!$A$2:$L$1643,10,FALSE))</f>
        <v>2.8684500000000002</v>
      </c>
      <c r="I45">
        <f>0.5*SQRT(VLOOKUP('3passComb'!$A45,Sheet1!$A$2:$L$1643,11,FALSE)^2+VLOOKUP('3passComb'!$B45,Sheet1!$A$2:$L$1643,11,FALSE)^2)</f>
        <v>8.5212968496585078E-5</v>
      </c>
      <c r="J45">
        <v>7.5</v>
      </c>
      <c r="K45">
        <f t="shared" si="6"/>
        <v>3.5299999999999727</v>
      </c>
    </row>
    <row r="46" spans="1:27">
      <c r="A46">
        <v>197777</v>
      </c>
      <c r="B46">
        <v>197837</v>
      </c>
      <c r="C46">
        <f>VLOOKUP('3passComb'!$A46,Sheet1!$A$2:$L$1643,4,FALSE)</f>
        <v>1.409</v>
      </c>
      <c r="D46">
        <f>VLOOKUP('3passComb'!$A46,Sheet1!$A$2:$L$1643,5,FALSE)</f>
        <v>-23.196999999999999</v>
      </c>
      <c r="E46">
        <f>VLOOKUP('3passComb'!$A46,Sheet1!$A$2:$L$1643,6,FALSE)</f>
        <v>467.15899999999999</v>
      </c>
      <c r="F46">
        <f>0.5*(VLOOKUP('3passComb'!$A46,Sheet1!$A$2:$L$1643,8,FALSE)+VLOOKUP('3passComb'!$B46,Sheet1!$A$2:$L$1643,8,FALSE))</f>
        <v>2.8668550000000002</v>
      </c>
      <c r="G46">
        <f>0.5*SQRT(VLOOKUP('3passComb'!$A46,Sheet1!$A$2:$L$1643,9,FALSE)^2+VLOOKUP('3passComb'!$B46,Sheet1!$A$2:$L$1643,9,FALSE)^2)</f>
        <v>3.7831864876053889E-5</v>
      </c>
      <c r="H46">
        <f>0.5*(VLOOKUP('3passComb'!$A46,Sheet1!$A$2:$L$1643,10,FALSE)+VLOOKUP('3passComb'!$B46,Sheet1!$A$2:$L$1643,10,FALSE))</f>
        <v>2.8674400000000002</v>
      </c>
      <c r="I46">
        <f>0.5*SQRT(VLOOKUP('3passComb'!$A46,Sheet1!$A$2:$L$1643,11,FALSE)^2+VLOOKUP('3passComb'!$B46,Sheet1!$A$2:$L$1643,11,FALSE)^2)</f>
        <v>4.8166378315169183E-5</v>
      </c>
      <c r="J46">
        <v>7.5</v>
      </c>
      <c r="K46">
        <f t="shared" si="6"/>
        <v>6.8089999999999691</v>
      </c>
    </row>
    <row r="47" spans="1:27">
      <c r="A47">
        <v>197782</v>
      </c>
      <c r="B47">
        <v>197842</v>
      </c>
      <c r="C47">
        <f>VLOOKUP('3passComb'!$A47,Sheet1!$A$2:$L$1643,4,FALSE)</f>
        <v>1.4079999999999999</v>
      </c>
      <c r="D47">
        <f>VLOOKUP('3passComb'!$A47,Sheet1!$A$2:$L$1643,5,FALSE)</f>
        <v>-23.528400000000001</v>
      </c>
      <c r="E47">
        <f>VLOOKUP('3passComb'!$A47,Sheet1!$A$2:$L$1643,6,FALSE)</f>
        <v>470.44299999999998</v>
      </c>
      <c r="F47">
        <f>0.5*(VLOOKUP('3passComb'!$A47,Sheet1!$A$2:$L$1643,8,FALSE)+VLOOKUP('3passComb'!$B47,Sheet1!$A$2:$L$1643,8,FALSE))</f>
        <v>2.8669250000000002</v>
      </c>
      <c r="G47">
        <f>0.5*SQRT(VLOOKUP('3passComb'!$A47,Sheet1!$A$2:$L$1643,9,FALSE)^2+VLOOKUP('3passComb'!$B47,Sheet1!$A$2:$L$1643,9,FALSE)^2)</f>
        <v>4.1067018396762139E-5</v>
      </c>
      <c r="H47">
        <f>0.5*(VLOOKUP('3passComb'!$A47,Sheet1!$A$2:$L$1643,10,FALSE)+VLOOKUP('3passComb'!$B47,Sheet1!$A$2:$L$1643,10,FALSE))</f>
        <v>2.8672750000000002</v>
      </c>
      <c r="I47">
        <f>0.5*SQRT(VLOOKUP('3passComb'!$A47,Sheet1!$A$2:$L$1643,11,FALSE)^2+VLOOKUP('3passComb'!$B47,Sheet1!$A$2:$L$1643,11,FALSE)^2)</f>
        <v>4.9912423303221813E-5</v>
      </c>
      <c r="J47">
        <v>7.5</v>
      </c>
      <c r="K47">
        <f t="shared" si="6"/>
        <v>10.092999999999961</v>
      </c>
    </row>
    <row r="48" spans="1:27">
      <c r="A48">
        <v>197787</v>
      </c>
      <c r="B48">
        <v>197847</v>
      </c>
      <c r="C48">
        <f>VLOOKUP('3passComb'!$A48,Sheet1!$A$2:$L$1643,4,FALSE)</f>
        <v>1.4079999999999999</v>
      </c>
      <c r="D48">
        <f>VLOOKUP('3passComb'!$A48,Sheet1!$A$2:$L$1643,5,FALSE)</f>
        <v>-23.899000000000001</v>
      </c>
      <c r="E48">
        <f>VLOOKUP('3passComb'!$A48,Sheet1!$A$2:$L$1643,6,FALSE)</f>
        <v>473.73</v>
      </c>
      <c r="F48">
        <f>0.5*(VLOOKUP('3passComb'!$A48,Sheet1!$A$2:$L$1643,8,FALSE)+VLOOKUP('3passComb'!$B48,Sheet1!$A$2:$L$1643,8,FALSE))</f>
        <v>2.867105</v>
      </c>
      <c r="G48">
        <f>0.5*SQRT(VLOOKUP('3passComb'!$A48,Sheet1!$A$2:$L$1643,9,FALSE)^2+VLOOKUP('3passComb'!$B48,Sheet1!$A$2:$L$1643,9,FALSE)^2)</f>
        <v>4.2520583250938601E-5</v>
      </c>
      <c r="H48">
        <f>0.5*(VLOOKUP('3passComb'!$A48,Sheet1!$A$2:$L$1643,10,FALSE)+VLOOKUP('3passComb'!$B48,Sheet1!$A$2:$L$1643,10,FALSE))</f>
        <v>2.8672550000000001</v>
      </c>
      <c r="I48">
        <f>0.5*SQRT(VLOOKUP('3passComb'!$A48,Sheet1!$A$2:$L$1643,11,FALSE)^2+VLOOKUP('3passComb'!$B48,Sheet1!$A$2:$L$1643,11,FALSE)^2)</f>
        <v>5.0955863254389083E-5</v>
      </c>
      <c r="J48">
        <v>7.5</v>
      </c>
      <c r="K48">
        <f t="shared" si="6"/>
        <v>13.379999999999995</v>
      </c>
    </row>
    <row r="49" spans="1:27">
      <c r="A49">
        <v>197792</v>
      </c>
      <c r="B49">
        <v>197852</v>
      </c>
      <c r="C49">
        <f>VLOOKUP('3passComb'!$A49,Sheet1!$A$2:$L$1643,4,FALSE)</f>
        <v>1.409</v>
      </c>
      <c r="D49">
        <f>VLOOKUP('3passComb'!$A49,Sheet1!$A$2:$L$1643,5,FALSE)</f>
        <v>-24.329000000000001</v>
      </c>
      <c r="E49">
        <f>VLOOKUP('3passComb'!$A49,Sheet1!$A$2:$L$1643,6,FALSE)</f>
        <v>477.02499999999998</v>
      </c>
      <c r="F49">
        <f>0.5*(VLOOKUP('3passComb'!$A49,Sheet1!$A$2:$L$1643,8,FALSE)+VLOOKUP('3passComb'!$B49,Sheet1!$A$2:$L$1643,8,FALSE))</f>
        <v>2.8669850000000001</v>
      </c>
      <c r="G49">
        <f>0.5*SQRT(VLOOKUP('3passComb'!$A49,Sheet1!$A$2:$L$1643,9,FALSE)^2+VLOOKUP('3passComb'!$B49,Sheet1!$A$2:$L$1643,9,FALSE)^2)</f>
        <v>3.8538941345086275E-5</v>
      </c>
      <c r="H49">
        <f>0.5*(VLOOKUP('3passComb'!$A49,Sheet1!$A$2:$L$1643,10,FALSE)+VLOOKUP('3passComb'!$B49,Sheet1!$A$2:$L$1643,10,FALSE))</f>
        <v>2.86721</v>
      </c>
      <c r="I49">
        <f>0.5*SQRT(VLOOKUP('3passComb'!$A49,Sheet1!$A$2:$L$1643,11,FALSE)^2+VLOOKUP('3passComb'!$B49,Sheet1!$A$2:$L$1643,11,FALSE)^2)</f>
        <v>4.9678969393496886E-5</v>
      </c>
      <c r="J49">
        <v>7.5</v>
      </c>
      <c r="K49">
        <f t="shared" si="6"/>
        <v>16.674999999999955</v>
      </c>
    </row>
    <row r="50" spans="1:27">
      <c r="A50">
        <v>197797</v>
      </c>
      <c r="B50">
        <v>197857</v>
      </c>
      <c r="C50">
        <f>VLOOKUP('3passComb'!$A50,Sheet1!$A$2:$L$1643,4,FALSE)</f>
        <v>1.4079999999999999</v>
      </c>
      <c r="D50">
        <f>VLOOKUP('3passComb'!$A50,Sheet1!$A$2:$L$1643,5,FALSE)</f>
        <v>-25.457799999999999</v>
      </c>
      <c r="E50">
        <f>VLOOKUP('3passComb'!$A50,Sheet1!$A$2:$L$1643,6,FALSE)</f>
        <v>486.815</v>
      </c>
      <c r="F50">
        <f>0.5*(VLOOKUP('3passComb'!$A50,Sheet1!$A$2:$L$1643,8,FALSE)+VLOOKUP('3passComb'!$B50,Sheet1!$A$2:$L$1643,8,FALSE))</f>
        <v>2.8670499999999999</v>
      </c>
      <c r="G50">
        <f>0.5*SQRT(VLOOKUP('3passComb'!$A50,Sheet1!$A$2:$L$1643,9,FALSE)^2+VLOOKUP('3passComb'!$B50,Sheet1!$A$2:$L$1643,9,FALSE)^2)</f>
        <v>4.7320714280323366E-5</v>
      </c>
      <c r="H50">
        <f>0.5*(VLOOKUP('3passComb'!$A50,Sheet1!$A$2:$L$1643,10,FALSE)+VLOOKUP('3passComb'!$B50,Sheet1!$A$2:$L$1643,10,FALSE))</f>
        <v>2.8672050000000002</v>
      </c>
      <c r="I50">
        <f>0.5*SQRT(VLOOKUP('3passComb'!$A50,Sheet1!$A$2:$L$1643,11,FALSE)^2+VLOOKUP('3passComb'!$B50,Sheet1!$A$2:$L$1643,11,FALSE)^2)</f>
        <v>4.9155365932927405E-5</v>
      </c>
      <c r="J50">
        <v>7.5</v>
      </c>
      <c r="K50">
        <f t="shared" si="6"/>
        <v>26.464999999999975</v>
      </c>
    </row>
    <row r="52" spans="1:27">
      <c r="E52">
        <f>(E44+E45)/2</f>
        <v>461.97050000000002</v>
      </c>
    </row>
    <row r="55" spans="1:27">
      <c r="A55" t="s">
        <v>18</v>
      </c>
    </row>
    <row r="56" spans="1:27">
      <c r="A56" t="s">
        <v>12</v>
      </c>
      <c r="B56" t="s">
        <v>13</v>
      </c>
      <c r="C56" t="s">
        <v>6</v>
      </c>
      <c r="D56" t="s">
        <v>7</v>
      </c>
      <c r="E56" t="s">
        <v>8</v>
      </c>
      <c r="F56" t="s">
        <v>2</v>
      </c>
      <c r="G56" t="s">
        <v>14</v>
      </c>
      <c r="H56" t="s">
        <v>3</v>
      </c>
      <c r="I56" t="s">
        <v>15</v>
      </c>
      <c r="J56" t="s">
        <v>20</v>
      </c>
      <c r="K56" t="s">
        <v>21</v>
      </c>
      <c r="U56" t="s">
        <v>58</v>
      </c>
    </row>
    <row r="57" spans="1:27">
      <c r="A57">
        <v>197743</v>
      </c>
      <c r="B57">
        <v>197803</v>
      </c>
      <c r="C57">
        <f>VLOOKUP('3passComb'!$A57,Sheet1!$A$2:$L$1643,4,FALSE)</f>
        <v>1.409</v>
      </c>
      <c r="D57">
        <f>VLOOKUP('3passComb'!$A57,Sheet1!$A$2:$L$1643,5,FALSE)</f>
        <v>-20.0062</v>
      </c>
      <c r="E57">
        <f>VLOOKUP('3passComb'!$A57,Sheet1!$A$2:$L$1643,6,FALSE)</f>
        <v>436.41399999999999</v>
      </c>
      <c r="F57">
        <f>0.5*(VLOOKUP('3passComb'!$A57,Sheet1!$A$2:$L$1643,8,FALSE)+VLOOKUP('3passComb'!$B57,Sheet1!$A$2:$L$1643,8,FALSE))</f>
        <v>2.8671350000000002</v>
      </c>
      <c r="G57">
        <f>0.5*SQRT(VLOOKUP('3passComb'!$A57,Sheet1!$A$2:$L$1643,9,FALSE)^2+VLOOKUP('3passComb'!$B57,Sheet1!$A$2:$L$1643,9,FALSE)^2)</f>
        <v>4.3488504228129073E-5</v>
      </c>
      <c r="H57">
        <f>0.5*(VLOOKUP('3passComb'!$A57,Sheet1!$A$2:$L$1643,10,FALSE)+VLOOKUP('3passComb'!$B57,Sheet1!$A$2:$L$1643,10,FALSE))</f>
        <v>2.8673149999999996</v>
      </c>
      <c r="I57">
        <f>0.5*SQRT(VLOOKUP('3passComb'!$A57,Sheet1!$A$2:$L$1643,11,FALSE)^2+VLOOKUP('3passComb'!$B57,Sheet1!$A$2:$L$1643,11,FALSE)^2)</f>
        <v>5.2002403790594143E-5</v>
      </c>
      <c r="J57">
        <v>10</v>
      </c>
      <c r="K57">
        <f>E57-460.35</f>
        <v>-23.936000000000035</v>
      </c>
      <c r="U57" t="s">
        <v>57</v>
      </c>
      <c r="V57" t="s">
        <v>64</v>
      </c>
      <c r="W57" t="s">
        <v>65</v>
      </c>
    </row>
    <row r="58" spans="1:27">
      <c r="A58">
        <v>197748</v>
      </c>
      <c r="B58">
        <v>197808</v>
      </c>
      <c r="C58">
        <f>VLOOKUP('3passComb'!$A58,Sheet1!$A$2:$L$1643,4,FALSE)</f>
        <v>1.409</v>
      </c>
      <c r="D58">
        <f>VLOOKUP('3passComb'!$A58,Sheet1!$A$2:$L$1643,5,FALSE)</f>
        <v>-19.890999999999998</v>
      </c>
      <c r="E58">
        <f>VLOOKUP('3passComb'!$A58,Sheet1!$A$2:$L$1643,6,FALSE)</f>
        <v>446.34300000000002</v>
      </c>
      <c r="F58">
        <f>0.5*(VLOOKUP('3passComb'!$A58,Sheet1!$A$2:$L$1643,8,FALSE)+VLOOKUP('3passComb'!$B58,Sheet1!$A$2:$L$1643,8,FALSE))</f>
        <v>2.8670299999999997</v>
      </c>
      <c r="G58">
        <f>0.5*SQRT(VLOOKUP('3passComb'!$A58,Sheet1!$A$2:$L$1643,9,FALSE)^2+VLOOKUP('3passComb'!$B58,Sheet1!$A$2:$L$1643,9,FALSE)^2)</f>
        <v>4.5773900860643282E-5</v>
      </c>
      <c r="H58">
        <f>0.5*(VLOOKUP('3passComb'!$A58,Sheet1!$A$2:$L$1643,10,FALSE)+VLOOKUP('3passComb'!$B58,Sheet1!$A$2:$L$1643,10,FALSE))</f>
        <v>2.8673250000000001</v>
      </c>
      <c r="I58">
        <f>0.5*SQRT(VLOOKUP('3passComb'!$A58,Sheet1!$A$2:$L$1643,11,FALSE)^2+VLOOKUP('3passComb'!$B58,Sheet1!$A$2:$L$1643,11,FALSE)^2)</f>
        <v>5.5056788863863104E-5</v>
      </c>
      <c r="J58">
        <v>10</v>
      </c>
      <c r="K58">
        <f t="shared" ref="K58:K68" si="9">E58-460.35</f>
        <v>-14.007000000000005</v>
      </c>
      <c r="U58" t="s">
        <v>59</v>
      </c>
      <c r="V58">
        <f>Y58</f>
        <v>-3.3114699999999999</v>
      </c>
      <c r="W58">
        <f>Z58</f>
        <v>6.1545399999999999</v>
      </c>
      <c r="Y58">
        <v>-3.3114699999999999</v>
      </c>
      <c r="Z58">
        <v>6.1545399999999999</v>
      </c>
    </row>
    <row r="59" spans="1:27">
      <c r="A59">
        <v>197753</v>
      </c>
      <c r="B59">
        <v>197813</v>
      </c>
      <c r="C59">
        <f>VLOOKUP('3passComb'!$A59,Sheet1!$A$2:$L$1643,4,FALSE)</f>
        <v>1.409</v>
      </c>
      <c r="D59">
        <f>VLOOKUP('3passComb'!$A59,Sheet1!$A$2:$L$1643,5,FALSE)</f>
        <v>-19.863</v>
      </c>
      <c r="E59">
        <f>VLOOKUP('3passComb'!$A59,Sheet1!$A$2:$L$1643,6,FALSE)</f>
        <v>449.63</v>
      </c>
      <c r="F59">
        <f>0.5*(VLOOKUP('3passComb'!$A59,Sheet1!$A$2:$L$1643,8,FALSE)+VLOOKUP('3passComb'!$B59,Sheet1!$A$2:$L$1643,8,FALSE))</f>
        <v>2.867</v>
      </c>
      <c r="G59">
        <f>0.5*SQRT(VLOOKUP('3passComb'!$A59,Sheet1!$A$2:$L$1643,9,FALSE)^2+VLOOKUP('3passComb'!$B59,Sheet1!$A$2:$L$1643,9,FALSE)^2)</f>
        <v>4.3156691254080172E-5</v>
      </c>
      <c r="H59">
        <f>0.5*(VLOOKUP('3passComb'!$A59,Sheet1!$A$2:$L$1643,10,FALSE)+VLOOKUP('3passComb'!$B59,Sheet1!$A$2:$L$1643,10,FALSE))</f>
        <v>2.8672500000000003</v>
      </c>
      <c r="I59">
        <f>0.5*SQRT(VLOOKUP('3passComb'!$A59,Sheet1!$A$2:$L$1643,11,FALSE)^2+VLOOKUP('3passComb'!$B59,Sheet1!$A$2:$L$1643,11,FALSE)^2)</f>
        <v>4.8810859447463123E-5</v>
      </c>
      <c r="J59">
        <v>10</v>
      </c>
      <c r="K59">
        <f t="shared" si="9"/>
        <v>-10.720000000000027</v>
      </c>
      <c r="U59" t="s">
        <v>60</v>
      </c>
      <c r="V59">
        <f t="shared" ref="V59:V62" si="10">Y59</f>
        <v>0.75</v>
      </c>
      <c r="W59">
        <f t="shared" ref="W59:W62" si="11">Z59</f>
        <v>0.75</v>
      </c>
      <c r="Y59">
        <v>0.75</v>
      </c>
      <c r="Z59">
        <v>0.75</v>
      </c>
    </row>
    <row r="60" spans="1:27">
      <c r="A60">
        <v>197758</v>
      </c>
      <c r="B60">
        <v>197818</v>
      </c>
      <c r="C60">
        <f>VLOOKUP('3passComb'!$A60,Sheet1!$A$2:$L$1643,4,FALSE)</f>
        <v>1.409</v>
      </c>
      <c r="D60">
        <f>VLOOKUP('3passComb'!$A60,Sheet1!$A$2:$L$1643,5,FALSE)</f>
        <v>-19.877099999999999</v>
      </c>
      <c r="E60">
        <f>VLOOKUP('3passComb'!$A60,Sheet1!$A$2:$L$1643,6,FALSE)</f>
        <v>452.892</v>
      </c>
      <c r="F60">
        <f>0.5*(VLOOKUP('3passComb'!$A60,Sheet1!$A$2:$L$1643,8,FALSE)+VLOOKUP('3passComb'!$B60,Sheet1!$A$2:$L$1643,8,FALSE))</f>
        <v>2.8670849999999999</v>
      </c>
      <c r="G60">
        <f>0.5*SQRT(VLOOKUP('3passComb'!$A60,Sheet1!$A$2:$L$1643,9,FALSE)^2+VLOOKUP('3passComb'!$B60,Sheet1!$A$2:$L$1643,9,FALSE)^2)</f>
        <v>4.6674404120459855E-5</v>
      </c>
      <c r="H60">
        <f>0.5*(VLOOKUP('3passComb'!$A60,Sheet1!$A$2:$L$1643,10,FALSE)+VLOOKUP('3passComb'!$B60,Sheet1!$A$2:$L$1643,10,FALSE))</f>
        <v>2.8674200000000001</v>
      </c>
      <c r="I60">
        <f>0.5*SQRT(VLOOKUP('3passComb'!$A60,Sheet1!$A$2:$L$1643,11,FALSE)^2+VLOOKUP('3passComb'!$B60,Sheet1!$A$2:$L$1643,11,FALSE)^2)</f>
        <v>4.9145193050795921E-5</v>
      </c>
      <c r="J60">
        <v>10</v>
      </c>
      <c r="K60">
        <f t="shared" si="9"/>
        <v>-7.4580000000000268</v>
      </c>
      <c r="U60" t="s">
        <v>61</v>
      </c>
      <c r="V60">
        <v>0</v>
      </c>
      <c r="W60">
        <v>0</v>
      </c>
      <c r="Y60">
        <v>460.255</v>
      </c>
      <c r="Z60">
        <v>459.92500000000001</v>
      </c>
      <c r="AA60" s="4">
        <f>AVERAGE(Y60:Z60)</f>
        <v>460.09000000000003</v>
      </c>
    </row>
    <row r="61" spans="1:27">
      <c r="A61">
        <v>197763</v>
      </c>
      <c r="B61">
        <v>197823</v>
      </c>
      <c r="C61">
        <f>VLOOKUP('3passComb'!$A61,Sheet1!$A$2:$L$1643,4,FALSE)</f>
        <v>1.409</v>
      </c>
      <c r="D61">
        <f>VLOOKUP('3passComb'!$A61,Sheet1!$A$2:$L$1643,5,FALSE)</f>
        <v>-19.867000000000001</v>
      </c>
      <c r="E61">
        <f>VLOOKUP('3passComb'!$A61,Sheet1!$A$2:$L$1643,6,FALSE)</f>
        <v>456.22</v>
      </c>
      <c r="F61">
        <f>0.5*(VLOOKUP('3passComb'!$A61,Sheet1!$A$2:$L$1643,8,FALSE)+VLOOKUP('3passComb'!$B61,Sheet1!$A$2:$L$1643,8,FALSE))</f>
        <v>2.8668149999999999</v>
      </c>
      <c r="G61">
        <f>0.5*SQRT(VLOOKUP('3passComb'!$A61,Sheet1!$A$2:$L$1643,9,FALSE)^2+VLOOKUP('3passComb'!$B61,Sheet1!$A$2:$L$1643,9,FALSE)^2)</f>
        <v>3.9597979746446658E-5</v>
      </c>
      <c r="H61">
        <f>0.5*(VLOOKUP('3passComb'!$A61,Sheet1!$A$2:$L$1643,10,FALSE)+VLOOKUP('3passComb'!$B61,Sheet1!$A$2:$L$1643,10,FALSE))</f>
        <v>2.8673900000000003</v>
      </c>
      <c r="I61">
        <f>0.5*SQRT(VLOOKUP('3passComb'!$A61,Sheet1!$A$2:$L$1643,11,FALSE)^2+VLOOKUP('3passComb'!$B61,Sheet1!$A$2:$L$1643,11,FALSE)^2)</f>
        <v>4.7762432936356993E-5</v>
      </c>
      <c r="J61">
        <v>10</v>
      </c>
      <c r="K61">
        <f t="shared" si="9"/>
        <v>-4.1299999999999955</v>
      </c>
      <c r="U61" t="s">
        <v>62</v>
      </c>
      <c r="V61">
        <f t="shared" si="10"/>
        <v>2.867</v>
      </c>
      <c r="W61">
        <f t="shared" si="11"/>
        <v>2.8673299999999999</v>
      </c>
      <c r="Y61">
        <v>2.867</v>
      </c>
      <c r="Z61">
        <v>2.8673299999999999</v>
      </c>
    </row>
    <row r="62" spans="1:27">
      <c r="A62">
        <v>197768</v>
      </c>
      <c r="B62">
        <v>197828</v>
      </c>
      <c r="C62">
        <f>VLOOKUP('3passComb'!$A62,Sheet1!$A$2:$L$1643,4,FALSE)</f>
        <v>1.409</v>
      </c>
      <c r="D62">
        <f>VLOOKUP('3passComb'!$A62,Sheet1!$A$2:$L$1643,5,FALSE)</f>
        <v>-20.0245</v>
      </c>
      <c r="E62">
        <f>VLOOKUP('3passComb'!$A62,Sheet1!$A$2:$L$1643,6,FALSE)</f>
        <v>460.17599999999999</v>
      </c>
      <c r="F62">
        <f>0.5*(VLOOKUP('3passComb'!$A62,Sheet1!$A$2:$L$1643,8,FALSE)+VLOOKUP('3passComb'!$B62,Sheet1!$A$2:$L$1643,8,FALSE))</f>
        <v>2.86761</v>
      </c>
      <c r="G62">
        <f>0.5*SQRT(VLOOKUP('3passComb'!$A62,Sheet1!$A$2:$L$1643,9,FALSE)^2+VLOOKUP('3passComb'!$B62,Sheet1!$A$2:$L$1643,9,FALSE)^2)</f>
        <v>5.0589030431507581E-5</v>
      </c>
      <c r="H62">
        <f>0.5*(VLOOKUP('3passComb'!$A62,Sheet1!$A$2:$L$1643,10,FALSE)+VLOOKUP('3passComb'!$B62,Sheet1!$A$2:$L$1643,10,FALSE))</f>
        <v>2.8676249999999999</v>
      </c>
      <c r="I62">
        <f>0.5*SQRT(VLOOKUP('3passComb'!$A62,Sheet1!$A$2:$L$1643,11,FALSE)^2+VLOOKUP('3passComb'!$B62,Sheet1!$A$2:$L$1643,11,FALSE)^2)</f>
        <v>5.3263495942343102E-5</v>
      </c>
      <c r="J62">
        <v>10</v>
      </c>
      <c r="K62">
        <f t="shared" si="9"/>
        <v>-0.17400000000003502</v>
      </c>
      <c r="U62" t="s">
        <v>63</v>
      </c>
      <c r="V62">
        <f t="shared" si="10"/>
        <v>2.07771E-3</v>
      </c>
      <c r="W62">
        <f t="shared" si="11"/>
        <v>1.8123799999999999E-3</v>
      </c>
      <c r="Y62">
        <v>2.07771E-3</v>
      </c>
      <c r="Z62">
        <v>1.8123799999999999E-3</v>
      </c>
    </row>
    <row r="63" spans="1:27">
      <c r="A63">
        <v>197773</v>
      </c>
      <c r="B63">
        <v>197833</v>
      </c>
      <c r="C63">
        <f>VLOOKUP('3passComb'!$A63,Sheet1!$A$2:$L$1643,4,FALSE)</f>
        <v>1.409</v>
      </c>
      <c r="D63">
        <f>VLOOKUP('3passComb'!$A63,Sheet1!$A$2:$L$1643,5,FALSE)</f>
        <v>-20.364999999999998</v>
      </c>
      <c r="E63">
        <f>VLOOKUP('3passComb'!$A63,Sheet1!$A$2:$L$1643,6,FALSE)</f>
        <v>464.13200000000001</v>
      </c>
      <c r="F63">
        <f>0.5*(VLOOKUP('3passComb'!$A63,Sheet1!$A$2:$L$1643,8,FALSE)+VLOOKUP('3passComb'!$B63,Sheet1!$A$2:$L$1643,8,FALSE))</f>
        <v>2.86687</v>
      </c>
      <c r="G63">
        <f>0.5*SQRT(VLOOKUP('3passComb'!$A63,Sheet1!$A$2:$L$1643,9,FALSE)^2+VLOOKUP('3passComb'!$B63,Sheet1!$A$2:$L$1643,9,FALSE)^2)</f>
        <v>4.0660177077823948E-5</v>
      </c>
      <c r="H63">
        <f>0.5*(VLOOKUP('3passComb'!$A63,Sheet1!$A$2:$L$1643,10,FALSE)+VLOOKUP('3passComb'!$B63,Sheet1!$A$2:$L$1643,10,FALSE))</f>
        <v>2.8673500000000001</v>
      </c>
      <c r="I63">
        <f>0.5*SQRT(VLOOKUP('3passComb'!$A63,Sheet1!$A$2:$L$1643,11,FALSE)^2+VLOOKUP('3passComb'!$B63,Sheet1!$A$2:$L$1643,11,FALSE)^2)</f>
        <v>4.9542910693660302E-5</v>
      </c>
      <c r="J63">
        <v>10</v>
      </c>
      <c r="K63">
        <f t="shared" si="9"/>
        <v>3.7819999999999823</v>
      </c>
    </row>
    <row r="64" spans="1:27">
      <c r="A64">
        <v>197778</v>
      </c>
      <c r="B64">
        <v>197838</v>
      </c>
      <c r="C64">
        <f>VLOOKUP('3passComb'!$A64,Sheet1!$A$2:$L$1643,4,FALSE)</f>
        <v>1.409</v>
      </c>
      <c r="D64">
        <f>VLOOKUP('3passComb'!$A64,Sheet1!$A$2:$L$1643,5,FALSE)</f>
        <v>-20.721</v>
      </c>
      <c r="E64">
        <f>VLOOKUP('3passComb'!$A64,Sheet1!$A$2:$L$1643,6,FALSE)</f>
        <v>467.41899999999998</v>
      </c>
      <c r="F64">
        <f>0.5*(VLOOKUP('3passComb'!$A64,Sheet1!$A$2:$L$1643,8,FALSE)+VLOOKUP('3passComb'!$B64,Sheet1!$A$2:$L$1643,8,FALSE))</f>
        <v>2.8670499999999999</v>
      </c>
      <c r="G64">
        <f>0.5*SQRT(VLOOKUP('3passComb'!$A64,Sheet1!$A$2:$L$1643,9,FALSE)^2+VLOOKUP('3passComb'!$B64,Sheet1!$A$2:$L$1643,9,FALSE)^2)</f>
        <v>4.3982951242498501E-5</v>
      </c>
      <c r="H64">
        <f>0.5*(VLOOKUP('3passComb'!$A64,Sheet1!$A$2:$L$1643,10,FALSE)+VLOOKUP('3passComb'!$B64,Sheet1!$A$2:$L$1643,10,FALSE))</f>
        <v>2.8673500000000001</v>
      </c>
      <c r="I64">
        <f>0.5*SQRT(VLOOKUP('3passComb'!$A64,Sheet1!$A$2:$L$1643,11,FALSE)^2+VLOOKUP('3passComb'!$B64,Sheet1!$A$2:$L$1643,11,FALSE)^2)</f>
        <v>5.2002403790594143E-5</v>
      </c>
      <c r="J64">
        <v>10</v>
      </c>
      <c r="K64">
        <f t="shared" si="9"/>
        <v>7.06899999999996</v>
      </c>
    </row>
    <row r="65" spans="1:23">
      <c r="A65">
        <v>197783</v>
      </c>
      <c r="B65">
        <v>197843</v>
      </c>
      <c r="C65">
        <f>VLOOKUP('3passComb'!$A65,Sheet1!$A$2:$L$1643,4,FALSE)</f>
        <v>1.4079999999999999</v>
      </c>
      <c r="D65">
        <f>VLOOKUP('3passComb'!$A65,Sheet1!$A$2:$L$1643,5,FALSE)</f>
        <v>-21.041</v>
      </c>
      <c r="E65">
        <f>VLOOKUP('3passComb'!$A65,Sheet1!$A$2:$L$1643,6,FALSE)</f>
        <v>470.69200000000001</v>
      </c>
      <c r="F65">
        <f>0.5*(VLOOKUP('3passComb'!$A65,Sheet1!$A$2:$L$1643,8,FALSE)+VLOOKUP('3passComb'!$B65,Sheet1!$A$2:$L$1643,8,FALSE))</f>
        <v>2.8667749999999996</v>
      </c>
      <c r="G65">
        <f>0.5*SQRT(VLOOKUP('3passComb'!$A65,Sheet1!$A$2:$L$1643,9,FALSE)^2+VLOOKUP('3passComb'!$B65,Sheet1!$A$2:$L$1643,9,FALSE)^2)</f>
        <v>4.4999999999999996E-5</v>
      </c>
      <c r="H65">
        <f>0.5*(VLOOKUP('3passComb'!$A65,Sheet1!$A$2:$L$1643,10,FALSE)+VLOOKUP('3passComb'!$B65,Sheet1!$A$2:$L$1643,10,FALSE))</f>
        <v>2.8673200000000003</v>
      </c>
      <c r="I65">
        <f>0.5*SQRT(VLOOKUP('3passComb'!$A65,Sheet1!$A$2:$L$1643,11,FALSE)^2+VLOOKUP('3passComb'!$B65,Sheet1!$A$2:$L$1643,11,FALSE)^2)</f>
        <v>5.1618795026617971E-5</v>
      </c>
      <c r="J65">
        <v>10</v>
      </c>
      <c r="K65">
        <f t="shared" si="9"/>
        <v>10.341999999999985</v>
      </c>
    </row>
    <row r="66" spans="1:23">
      <c r="A66">
        <v>197788</v>
      </c>
      <c r="B66">
        <v>197848</v>
      </c>
      <c r="C66">
        <f>VLOOKUP('3passComb'!$A66,Sheet1!$A$2:$L$1643,4,FALSE)</f>
        <v>1.4079999999999999</v>
      </c>
      <c r="D66">
        <f>VLOOKUP('3passComb'!$A66,Sheet1!$A$2:$L$1643,5,FALSE)</f>
        <v>-21.420300000000001</v>
      </c>
      <c r="E66">
        <f>VLOOKUP('3passComb'!$A66,Sheet1!$A$2:$L$1643,6,FALSE)</f>
        <v>473.97800000000001</v>
      </c>
      <c r="F66">
        <f>0.5*(VLOOKUP('3passComb'!$A66,Sheet1!$A$2:$L$1643,8,FALSE)+VLOOKUP('3passComb'!$B66,Sheet1!$A$2:$L$1643,8,FALSE))</f>
        <v>2.867035</v>
      </c>
      <c r="G66">
        <f>0.5*SQRT(VLOOKUP('3passComb'!$A66,Sheet1!$A$2:$L$1643,9,FALSE)^2+VLOOKUP('3passComb'!$B66,Sheet1!$A$2:$L$1643,9,FALSE)^2)</f>
        <v>4.3133513652379401E-5</v>
      </c>
      <c r="H66">
        <f>0.5*(VLOOKUP('3passComb'!$A66,Sheet1!$A$2:$L$1643,10,FALSE)+VLOOKUP('3passComb'!$B66,Sheet1!$A$2:$L$1643,10,FALSE))</f>
        <v>2.867305</v>
      </c>
      <c r="I66">
        <f>0.5*SQRT(VLOOKUP('3passComb'!$A66,Sheet1!$A$2:$L$1643,11,FALSE)^2+VLOOKUP('3passComb'!$B66,Sheet1!$A$2:$L$1643,11,FALSE)^2)</f>
        <v>4.8836461788299126E-5</v>
      </c>
      <c r="J66">
        <v>10</v>
      </c>
      <c r="K66">
        <f t="shared" si="9"/>
        <v>13.627999999999986</v>
      </c>
    </row>
    <row r="67" spans="1:23">
      <c r="A67">
        <v>197793</v>
      </c>
      <c r="B67">
        <v>197853</v>
      </c>
      <c r="C67">
        <f>VLOOKUP('3passComb'!$A67,Sheet1!$A$2:$L$1643,4,FALSE)</f>
        <v>1.409</v>
      </c>
      <c r="D67">
        <f>VLOOKUP('3passComb'!$A67,Sheet1!$A$2:$L$1643,5,FALSE)</f>
        <v>-21.85</v>
      </c>
      <c r="E67">
        <f>VLOOKUP('3passComb'!$A67,Sheet1!$A$2:$L$1643,6,FALSE)</f>
        <v>477.25299999999999</v>
      </c>
      <c r="F67">
        <f>0.5*(VLOOKUP('3passComb'!$A67,Sheet1!$A$2:$L$1643,8,FALSE)+VLOOKUP('3passComb'!$B67,Sheet1!$A$2:$L$1643,8,FALSE))</f>
        <v>2.867105</v>
      </c>
      <c r="G67">
        <f>0.5*SQRT(VLOOKUP('3passComb'!$A67,Sheet1!$A$2:$L$1643,9,FALSE)^2+VLOOKUP('3passComb'!$B67,Sheet1!$A$2:$L$1643,9,FALSE)^2)</f>
        <v>3.9246018906380811E-5</v>
      </c>
      <c r="H67">
        <f>0.5*(VLOOKUP('3passComb'!$A67,Sheet1!$A$2:$L$1643,10,FALSE)+VLOOKUP('3passComb'!$B67,Sheet1!$A$2:$L$1643,10,FALSE))</f>
        <v>2.8673500000000001</v>
      </c>
      <c r="I67">
        <f>0.5*SQRT(VLOOKUP('3passComb'!$A67,Sheet1!$A$2:$L$1643,11,FALSE)^2+VLOOKUP('3passComb'!$B67,Sheet1!$A$2:$L$1643,11,FALSE)^2)</f>
        <v>5.1618795026617971E-5</v>
      </c>
      <c r="J67">
        <v>10</v>
      </c>
      <c r="K67">
        <f t="shared" si="9"/>
        <v>16.902999999999963</v>
      </c>
    </row>
    <row r="68" spans="1:23">
      <c r="A68">
        <v>197798</v>
      </c>
      <c r="B68">
        <v>197858</v>
      </c>
      <c r="C68">
        <f>VLOOKUP('3passComb'!$A68,Sheet1!$A$2:$L$1643,4,FALSE)</f>
        <v>1.4079999999999999</v>
      </c>
      <c r="D68">
        <f>VLOOKUP('3passComb'!$A68,Sheet1!$A$2:$L$1643,5,FALSE)</f>
        <v>-22.9663</v>
      </c>
      <c r="E68">
        <f>VLOOKUP('3passComb'!$A68,Sheet1!$A$2:$L$1643,6,FALSE)</f>
        <v>487.06599999999997</v>
      </c>
      <c r="F68">
        <f>0.5*(VLOOKUP('3passComb'!$A68,Sheet1!$A$2:$L$1643,8,FALSE)+VLOOKUP('3passComb'!$B68,Sheet1!$A$2:$L$1643,8,FALSE))</f>
        <v>2.8670200000000001</v>
      </c>
      <c r="G68">
        <f>0.5*SQRT(VLOOKUP('3passComb'!$A68,Sheet1!$A$2:$L$1643,9,FALSE)^2+VLOOKUP('3passComb'!$B68,Sheet1!$A$2:$L$1643,9,FALSE)^2)</f>
        <v>3.889730067755345E-5</v>
      </c>
      <c r="H68">
        <f>0.5*(VLOOKUP('3passComb'!$A68,Sheet1!$A$2:$L$1643,10,FALSE)+VLOOKUP('3passComb'!$B68,Sheet1!$A$2:$L$1643,10,FALSE))</f>
        <v>2.86734</v>
      </c>
      <c r="I68">
        <f>0.5*SQRT(VLOOKUP('3passComb'!$A68,Sheet1!$A$2:$L$1643,11,FALSE)^2+VLOOKUP('3passComb'!$B68,Sheet1!$A$2:$L$1643,11,FALSE)^2)</f>
        <v>4.8083261120685228E-5</v>
      </c>
      <c r="J68">
        <v>10</v>
      </c>
      <c r="K68">
        <f t="shared" si="9"/>
        <v>26.715999999999951</v>
      </c>
    </row>
    <row r="70" spans="1:23">
      <c r="E70">
        <f>(E62+E63)/2</f>
        <v>462.154</v>
      </c>
    </row>
    <row r="73" spans="1:23">
      <c r="A73" t="s">
        <v>19</v>
      </c>
    </row>
    <row r="74" spans="1:23">
      <c r="A74" t="s">
        <v>12</v>
      </c>
      <c r="B74" t="s">
        <v>13</v>
      </c>
      <c r="C74" t="s">
        <v>6</v>
      </c>
      <c r="D74" t="s">
        <v>7</v>
      </c>
      <c r="E74" t="s">
        <v>8</v>
      </c>
      <c r="F74" t="s">
        <v>2</v>
      </c>
      <c r="G74" t="s">
        <v>14</v>
      </c>
      <c r="H74" t="s">
        <v>3</v>
      </c>
      <c r="I74" t="s">
        <v>15</v>
      </c>
      <c r="J74" t="s">
        <v>20</v>
      </c>
      <c r="K74" t="s">
        <v>21</v>
      </c>
      <c r="U74" t="s">
        <v>58</v>
      </c>
    </row>
    <row r="75" spans="1:23">
      <c r="A75">
        <v>197744</v>
      </c>
      <c r="B75">
        <v>197804</v>
      </c>
      <c r="C75">
        <f>VLOOKUP('3passComb'!$A75,Sheet1!$A$2:$L$1643,4,FALSE)</f>
        <v>1.409</v>
      </c>
      <c r="D75">
        <f>VLOOKUP('3passComb'!$A75,Sheet1!$A$2:$L$1643,5,FALSE)</f>
        <v>-17.506</v>
      </c>
      <c r="E75">
        <f>VLOOKUP('3passComb'!$A75,Sheet1!$A$2:$L$1643,6,FALSE)</f>
        <v>436.41399999999999</v>
      </c>
      <c r="F75">
        <f>0.5*(VLOOKUP('3passComb'!$A75,Sheet1!$A$2:$L$1643,8,FALSE)+VLOOKUP('3passComb'!$B75,Sheet1!$A$2:$L$1643,8,FALSE))</f>
        <v>2.8670599999999999</v>
      </c>
      <c r="G75">
        <f>0.5*SQRT(VLOOKUP('3passComb'!$A75,Sheet1!$A$2:$L$1643,9,FALSE)^2+VLOOKUP('3passComb'!$B75,Sheet1!$A$2:$L$1643,9,FALSE)^2)</f>
        <v>4.7793828053421297E-5</v>
      </c>
      <c r="H75">
        <f>0.5*(VLOOKUP('3passComb'!$A75,Sheet1!$A$2:$L$1643,10,FALSE)+VLOOKUP('3passComb'!$B75,Sheet1!$A$2:$L$1643,10,FALSE))</f>
        <v>2.86714</v>
      </c>
      <c r="I75">
        <f>0.5*SQRT(VLOOKUP('3passComb'!$A75,Sheet1!$A$2:$L$1643,11,FALSE)^2+VLOOKUP('3passComb'!$B75,Sheet1!$A$2:$L$1643,11,FALSE)^2)</f>
        <v>4.3840620433565947E-5</v>
      </c>
      <c r="J75">
        <v>12.5</v>
      </c>
      <c r="K75">
        <f>E75-460.35</f>
        <v>-23.936000000000035</v>
      </c>
      <c r="U75" t="s">
        <v>57</v>
      </c>
      <c r="V75" t="s">
        <v>64</v>
      </c>
      <c r="W75" t="s">
        <v>65</v>
      </c>
    </row>
    <row r="76" spans="1:23">
      <c r="A76">
        <v>197749</v>
      </c>
      <c r="B76">
        <v>197809</v>
      </c>
      <c r="C76">
        <f>VLOOKUP('3passComb'!$A76,Sheet1!$A$2:$L$1643,4,FALSE)</f>
        <v>1.409</v>
      </c>
      <c r="D76">
        <f>VLOOKUP('3passComb'!$A76,Sheet1!$A$2:$L$1643,5,FALSE)</f>
        <v>-17.399000000000001</v>
      </c>
      <c r="E76">
        <f>VLOOKUP('3passComb'!$A76,Sheet1!$A$2:$L$1643,6,FALSE)</f>
        <v>446.30500000000001</v>
      </c>
      <c r="F76">
        <f>0.5*(VLOOKUP('3passComb'!$A76,Sheet1!$A$2:$L$1643,8,FALSE)+VLOOKUP('3passComb'!$B76,Sheet1!$A$2:$L$1643,8,FALSE))</f>
        <v>2.867105</v>
      </c>
      <c r="G76">
        <f>0.5*SQRT(VLOOKUP('3passComb'!$A76,Sheet1!$A$2:$L$1643,9,FALSE)^2+VLOOKUP('3passComb'!$B76,Sheet1!$A$2:$L$1643,9,FALSE)^2)</f>
        <v>4.4570169396133102E-5</v>
      </c>
      <c r="H76">
        <f>0.5*(VLOOKUP('3passComb'!$A76,Sheet1!$A$2:$L$1643,10,FALSE)+VLOOKUP('3passComb'!$B76,Sheet1!$A$2:$L$1643,10,FALSE))</f>
        <v>2.8671550000000003</v>
      </c>
      <c r="I76">
        <f>0.5*SQRT(VLOOKUP('3passComb'!$A76,Sheet1!$A$2:$L$1643,11,FALSE)^2+VLOOKUP('3passComb'!$B76,Sheet1!$A$2:$L$1643,11,FALSE)^2)</f>
        <v>4.9852281793314136E-5</v>
      </c>
      <c r="J76">
        <v>12.5</v>
      </c>
      <c r="K76">
        <f t="shared" ref="K76:K86" si="12">E76-460.35</f>
        <v>-14.045000000000016</v>
      </c>
      <c r="U76" t="s">
        <v>59</v>
      </c>
    </row>
    <row r="77" spans="1:23">
      <c r="A77">
        <v>197754</v>
      </c>
      <c r="B77">
        <v>197814</v>
      </c>
      <c r="C77">
        <f>VLOOKUP('3passComb'!$A77,Sheet1!$A$2:$L$1643,4,FALSE)</f>
        <v>1.409</v>
      </c>
      <c r="D77">
        <f>VLOOKUP('3passComb'!$A77,Sheet1!$A$2:$L$1643,5,FALSE)</f>
        <v>-17.363</v>
      </c>
      <c r="E77">
        <f>VLOOKUP('3passComb'!$A77,Sheet1!$A$2:$L$1643,6,FALSE)</f>
        <v>449.63</v>
      </c>
      <c r="F77">
        <f>0.5*(VLOOKUP('3passComb'!$A77,Sheet1!$A$2:$L$1643,8,FALSE)+VLOOKUP('3passComb'!$B77,Sheet1!$A$2:$L$1643,8,FALSE))</f>
        <v>2.8670600000000004</v>
      </c>
      <c r="G77">
        <f>0.5*SQRT(VLOOKUP('3passComb'!$A77,Sheet1!$A$2:$L$1643,9,FALSE)^2+VLOOKUP('3passComb'!$B77,Sheet1!$A$2:$L$1643,9,FALSE)^2)</f>
        <v>4.6618129520606039E-5</v>
      </c>
      <c r="H77">
        <f>0.5*(VLOOKUP('3passComb'!$A77,Sheet1!$A$2:$L$1643,10,FALSE)+VLOOKUP('3passComb'!$B77,Sheet1!$A$2:$L$1643,10,FALSE))</f>
        <v>2.8671500000000001</v>
      </c>
      <c r="I77">
        <f>0.5*SQRT(VLOOKUP('3passComb'!$A77,Sheet1!$A$2:$L$1643,11,FALSE)^2+VLOOKUP('3passComb'!$B77,Sheet1!$A$2:$L$1643,11,FALSE)^2)</f>
        <v>4.6349217900629133E-5</v>
      </c>
      <c r="J77">
        <v>12.5</v>
      </c>
      <c r="K77">
        <f t="shared" si="12"/>
        <v>-10.720000000000027</v>
      </c>
      <c r="U77" t="s">
        <v>60</v>
      </c>
    </row>
    <row r="78" spans="1:23">
      <c r="A78">
        <v>197759</v>
      </c>
      <c r="B78">
        <v>197819</v>
      </c>
      <c r="C78">
        <f>VLOOKUP('3passComb'!$A78,Sheet1!$A$2:$L$1643,4,FALSE)</f>
        <v>1.409</v>
      </c>
      <c r="D78">
        <f>VLOOKUP('3passComb'!$A78,Sheet1!$A$2:$L$1643,5,FALSE)</f>
        <v>-17.388000000000002</v>
      </c>
      <c r="E78">
        <f>VLOOKUP('3passComb'!$A78,Sheet1!$A$2:$L$1643,6,FALSE)</f>
        <v>452.92099999999999</v>
      </c>
      <c r="F78">
        <f>0.5*(VLOOKUP('3passComb'!$A78,Sheet1!$A$2:$L$1643,8,FALSE)+VLOOKUP('3passComb'!$B78,Sheet1!$A$2:$L$1643,8,FALSE))</f>
        <v>2.8671049999999996</v>
      </c>
      <c r="G78">
        <f>0.5*SQRT(VLOOKUP('3passComb'!$A78,Sheet1!$A$2:$L$1643,9,FALSE)^2+VLOOKUP('3passComb'!$B78,Sheet1!$A$2:$L$1643,9,FALSE)^2)</f>
        <v>4.7460509900337139E-5</v>
      </c>
      <c r="H78">
        <f>0.5*(VLOOKUP('3passComb'!$A78,Sheet1!$A$2:$L$1643,10,FALSE)+VLOOKUP('3passComb'!$B78,Sheet1!$A$2:$L$1643,10,FALSE))</f>
        <v>2.8672949999999999</v>
      </c>
      <c r="I78">
        <f>0.5*SQRT(VLOOKUP('3passComb'!$A78,Sheet1!$A$2:$L$1643,11,FALSE)^2+VLOOKUP('3passComb'!$B78,Sheet1!$A$2:$L$1643,11,FALSE)^2)</f>
        <v>4.8088460154178363E-5</v>
      </c>
      <c r="J78">
        <v>12.5</v>
      </c>
      <c r="K78">
        <f t="shared" si="12"/>
        <v>-7.4290000000000305</v>
      </c>
      <c r="U78" t="s">
        <v>61</v>
      </c>
    </row>
    <row r="79" spans="1:23">
      <c r="A79">
        <v>197764</v>
      </c>
      <c r="B79">
        <v>197824</v>
      </c>
      <c r="C79">
        <f>VLOOKUP('3passComb'!$A79,Sheet1!$A$2:$L$1643,4,FALSE)</f>
        <v>1.409</v>
      </c>
      <c r="D79">
        <f>VLOOKUP('3passComb'!$A79,Sheet1!$A$2:$L$1643,5,FALSE)</f>
        <v>-17.367000000000001</v>
      </c>
      <c r="E79">
        <f>VLOOKUP('3passComb'!$A79,Sheet1!$A$2:$L$1643,6,FALSE)</f>
        <v>456.19400000000002</v>
      </c>
      <c r="F79">
        <f>0.5*(VLOOKUP('3passComb'!$A79,Sheet1!$A$2:$L$1643,8,FALSE)+VLOOKUP('3passComb'!$B79,Sheet1!$A$2:$L$1643,8,FALSE))</f>
        <v>2.867</v>
      </c>
      <c r="G79">
        <f>0.5*SQRT(VLOOKUP('3passComb'!$A79,Sheet1!$A$2:$L$1643,9,FALSE)^2+VLOOKUP('3passComb'!$B79,Sheet1!$A$2:$L$1643,9,FALSE)^2)</f>
        <v>4.5135905884340015E-5</v>
      </c>
      <c r="H79">
        <f>0.5*(VLOOKUP('3passComb'!$A79,Sheet1!$A$2:$L$1643,10,FALSE)+VLOOKUP('3passComb'!$B79,Sheet1!$A$2:$L$1643,10,FALSE))</f>
        <v>2.8673500000000001</v>
      </c>
      <c r="I79">
        <f>0.5*SQRT(VLOOKUP('3passComb'!$A79,Sheet1!$A$2:$L$1643,11,FALSE)^2+VLOOKUP('3passComb'!$B79,Sheet1!$A$2:$L$1643,11,FALSE)^2)</f>
        <v>4.4229515032385331E-5</v>
      </c>
      <c r="J79">
        <v>12.5</v>
      </c>
      <c r="K79">
        <f t="shared" si="12"/>
        <v>-4.1560000000000059</v>
      </c>
      <c r="U79" t="s">
        <v>62</v>
      </c>
      <c r="V79">
        <v>2.8670800000000001</v>
      </c>
      <c r="W79">
        <v>2.8672200000000001</v>
      </c>
    </row>
    <row r="80" spans="1:23">
      <c r="A80">
        <v>197769</v>
      </c>
      <c r="B80">
        <v>197829</v>
      </c>
      <c r="C80">
        <f>VLOOKUP('3passComb'!$A80,Sheet1!$A$2:$L$1643,4,FALSE)</f>
        <v>1.409</v>
      </c>
      <c r="D80">
        <f>VLOOKUP('3passComb'!$A80,Sheet1!$A$2:$L$1643,5,FALSE)</f>
        <v>-17.523</v>
      </c>
      <c r="E80">
        <f>VLOOKUP('3passComb'!$A80,Sheet1!$A$2:$L$1643,6,FALSE)</f>
        <v>460.29199999999997</v>
      </c>
      <c r="F80">
        <f>0.5*(VLOOKUP('3passComb'!$A80,Sheet1!$A$2:$L$1643,8,FALSE)+VLOOKUP('3passComb'!$B80,Sheet1!$A$2:$L$1643,8,FALSE))</f>
        <v>2.8670800000000001</v>
      </c>
      <c r="G80">
        <f>0.5*SQRT(VLOOKUP('3passComb'!$A80,Sheet1!$A$2:$L$1643,9,FALSE)^2+VLOOKUP('3passComb'!$B80,Sheet1!$A$2:$L$1643,9,FALSE)^2)</f>
        <v>4.0660177077823948E-5</v>
      </c>
      <c r="H80">
        <f>0.5*(VLOOKUP('3passComb'!$A80,Sheet1!$A$2:$L$1643,10,FALSE)+VLOOKUP('3passComb'!$B80,Sheet1!$A$2:$L$1643,10,FALSE))</f>
        <v>2.8671950000000002</v>
      </c>
      <c r="I80">
        <f>0.5*SQRT(VLOOKUP('3passComb'!$A80,Sheet1!$A$2:$L$1643,11,FALSE)^2+VLOOKUP('3passComb'!$B80,Sheet1!$A$2:$L$1643,11,FALSE)^2)</f>
        <v>4.6327637539594012E-5</v>
      </c>
      <c r="J80">
        <v>12.5</v>
      </c>
      <c r="K80">
        <f t="shared" si="12"/>
        <v>-5.8000000000049567E-2</v>
      </c>
      <c r="U80" t="s">
        <v>63</v>
      </c>
    </row>
    <row r="81" spans="1:11">
      <c r="A81">
        <v>197774</v>
      </c>
      <c r="B81">
        <v>197834</v>
      </c>
      <c r="C81">
        <f>VLOOKUP('3passComb'!$A81,Sheet1!$A$2:$L$1643,4,FALSE)</f>
        <v>1.409</v>
      </c>
      <c r="D81">
        <f>VLOOKUP('3passComb'!$A81,Sheet1!$A$2:$L$1643,5,FALSE)</f>
        <v>-17.882000000000001</v>
      </c>
      <c r="E81">
        <f>VLOOKUP('3passComb'!$A81,Sheet1!$A$2:$L$1643,6,FALSE)</f>
        <v>464.38</v>
      </c>
      <c r="F81">
        <f>0.5*(VLOOKUP('3passComb'!$A81,Sheet1!$A$2:$L$1643,8,FALSE)+VLOOKUP('3passComb'!$B81,Sheet1!$A$2:$L$1643,8,FALSE))</f>
        <v>2.8670299999999997</v>
      </c>
      <c r="G81">
        <f>0.5*SQRT(VLOOKUP('3passComb'!$A81,Sheet1!$A$2:$L$1643,9,FALSE)^2+VLOOKUP('3passComb'!$B81,Sheet1!$A$2:$L$1643,9,FALSE)^2)</f>
        <v>4.7565743976101119E-5</v>
      </c>
      <c r="H81">
        <f>0.5*(VLOOKUP('3passComb'!$A81,Sheet1!$A$2:$L$1643,10,FALSE)+VLOOKUP('3passComb'!$B81,Sheet1!$A$2:$L$1643,10,FALSE))</f>
        <v>2.8672800000000001</v>
      </c>
      <c r="I81">
        <f>0.5*SQRT(VLOOKUP('3passComb'!$A81,Sheet1!$A$2:$L$1643,11,FALSE)^2+VLOOKUP('3passComb'!$B81,Sheet1!$A$2:$L$1643,11,FALSE)^2)</f>
        <v>4.7835656157305917E-5</v>
      </c>
      <c r="J81">
        <v>12.5</v>
      </c>
      <c r="K81">
        <f t="shared" si="12"/>
        <v>4.0299999999999727</v>
      </c>
    </row>
    <row r="82" spans="1:11">
      <c r="A82">
        <v>197779</v>
      </c>
      <c r="B82">
        <v>197839</v>
      </c>
      <c r="C82">
        <f>VLOOKUP('3passComb'!$A82,Sheet1!$A$2:$L$1643,4,FALSE)</f>
        <v>1.409</v>
      </c>
      <c r="D82">
        <f>VLOOKUP('3passComb'!$A82,Sheet1!$A$2:$L$1643,5,FALSE)</f>
        <v>-18.233000000000001</v>
      </c>
      <c r="E82">
        <f>VLOOKUP('3passComb'!$A82,Sheet1!$A$2:$L$1643,6,FALSE)</f>
        <v>467.67099999999999</v>
      </c>
      <c r="F82">
        <f>0.5*(VLOOKUP('3passComb'!$A82,Sheet1!$A$2:$L$1643,8,FALSE)+VLOOKUP('3passComb'!$B82,Sheet1!$A$2:$L$1643,8,FALSE))</f>
        <v>2.867175</v>
      </c>
      <c r="G82">
        <f>0.5*SQRT(VLOOKUP('3passComb'!$A82,Sheet1!$A$2:$L$1643,9,FALSE)^2+VLOOKUP('3passComb'!$B82,Sheet1!$A$2:$L$1643,9,FALSE)^2)</f>
        <v>5.1927834539868884E-5</v>
      </c>
      <c r="H82">
        <f>0.5*(VLOOKUP('3passComb'!$A82,Sheet1!$A$2:$L$1643,10,FALSE)+VLOOKUP('3passComb'!$B82,Sheet1!$A$2:$L$1643,10,FALSE))</f>
        <v>2.8672949999999999</v>
      </c>
      <c r="I82">
        <f>0.5*SQRT(VLOOKUP('3passComb'!$A82,Sheet1!$A$2:$L$1643,11,FALSE)^2+VLOOKUP('3passComb'!$B82,Sheet1!$A$2:$L$1643,11,FALSE)^2)</f>
        <v>4.739725730461626E-5</v>
      </c>
      <c r="J82">
        <v>13.5</v>
      </c>
      <c r="K82">
        <f t="shared" si="12"/>
        <v>7.3209999999999695</v>
      </c>
    </row>
    <row r="83" spans="1:11">
      <c r="A83">
        <v>197784</v>
      </c>
      <c r="B83">
        <v>197844</v>
      </c>
      <c r="C83">
        <f>VLOOKUP('3passComb'!$A83,Sheet1!$A$2:$L$1643,4,FALSE)</f>
        <v>1.4079999999999999</v>
      </c>
      <c r="D83">
        <f>VLOOKUP('3passComb'!$A83,Sheet1!$A$2:$L$1643,5,FALSE)</f>
        <v>-18.559000000000001</v>
      </c>
      <c r="E83">
        <f>VLOOKUP('3passComb'!$A83,Sheet1!$A$2:$L$1643,6,FALSE)</f>
        <v>470.94799999999998</v>
      </c>
      <c r="F83">
        <f>0.5*(VLOOKUP('3passComb'!$A83,Sheet1!$A$2:$L$1643,8,FALSE)+VLOOKUP('3passComb'!$B83,Sheet1!$A$2:$L$1643,8,FALSE))</f>
        <v>2.867105</v>
      </c>
      <c r="G83">
        <f>0.5*SQRT(VLOOKUP('3passComb'!$A83,Sheet1!$A$2:$L$1643,9,FALSE)^2+VLOOKUP('3passComb'!$B83,Sheet1!$A$2:$L$1643,9,FALSE)^2)</f>
        <v>4.3226149493101975E-5</v>
      </c>
      <c r="H83">
        <f>0.5*(VLOOKUP('3passComb'!$A83,Sheet1!$A$2:$L$1643,10,FALSE)+VLOOKUP('3passComb'!$B83,Sheet1!$A$2:$L$1643,10,FALSE))</f>
        <v>2.8672149999999998</v>
      </c>
      <c r="I83">
        <f>0.5*SQRT(VLOOKUP('3passComb'!$A83,Sheet1!$A$2:$L$1643,11,FALSE)^2+VLOOKUP('3passComb'!$B83,Sheet1!$A$2:$L$1643,11,FALSE)^2)</f>
        <v>4.9502525188115403E-5</v>
      </c>
      <c r="J83">
        <v>12.5</v>
      </c>
      <c r="K83">
        <f t="shared" si="12"/>
        <v>10.597999999999956</v>
      </c>
    </row>
    <row r="84" spans="1:11">
      <c r="A84">
        <v>197789</v>
      </c>
      <c r="B84">
        <v>197849</v>
      </c>
      <c r="C84">
        <f>VLOOKUP('3passComb'!$A84,Sheet1!$A$2:$L$1643,4,FALSE)</f>
        <v>1.4079999999999999</v>
      </c>
      <c r="D84">
        <f>VLOOKUP('3passComb'!$A84,Sheet1!$A$2:$L$1643,5,FALSE)</f>
        <v>-18.937799999999999</v>
      </c>
      <c r="E84">
        <f>VLOOKUP('3passComb'!$A84,Sheet1!$A$2:$L$1643,6,FALSE)</f>
        <v>474.22300000000001</v>
      </c>
      <c r="F84">
        <f>0.5*(VLOOKUP('3passComb'!$A84,Sheet1!$A$2:$L$1643,8,FALSE)+VLOOKUP('3passComb'!$B84,Sheet1!$A$2:$L$1643,8,FALSE))</f>
        <v>2.867035</v>
      </c>
      <c r="G84">
        <f>0.5*SQRT(VLOOKUP('3passComb'!$A84,Sheet1!$A$2:$L$1643,9,FALSE)^2+VLOOKUP('3passComb'!$B84,Sheet1!$A$2:$L$1643,9,FALSE)^2)</f>
        <v>4.7010637094172637E-5</v>
      </c>
      <c r="H84">
        <f>0.5*(VLOOKUP('3passComb'!$A84,Sheet1!$A$2:$L$1643,10,FALSE)+VLOOKUP('3passComb'!$B84,Sheet1!$A$2:$L$1643,10,FALSE))</f>
        <v>2.8671850000000001</v>
      </c>
      <c r="I84">
        <f>0.5*SQRT(VLOOKUP('3passComb'!$A84,Sheet1!$A$2:$L$1643,11,FALSE)^2+VLOOKUP('3passComb'!$B84,Sheet1!$A$2:$L$1643,11,FALSE)^2)</f>
        <v>4.5642633578705777E-5</v>
      </c>
      <c r="J84">
        <v>12.5</v>
      </c>
      <c r="K84">
        <f t="shared" si="12"/>
        <v>13.87299999999999</v>
      </c>
    </row>
    <row r="85" spans="1:11">
      <c r="A85">
        <v>197794</v>
      </c>
      <c r="B85">
        <v>197854</v>
      </c>
      <c r="C85">
        <f>VLOOKUP('3passComb'!$A85,Sheet1!$A$2:$L$1643,4,FALSE)</f>
        <v>1.409</v>
      </c>
      <c r="D85">
        <f>VLOOKUP('3passComb'!$A85,Sheet1!$A$2:$L$1643,5,FALSE)</f>
        <v>-19.350000000000001</v>
      </c>
      <c r="E85">
        <f>VLOOKUP('3passComb'!$A85,Sheet1!$A$2:$L$1643,6,FALSE)</f>
        <v>477.48899999999998</v>
      </c>
      <c r="F85">
        <f>0.5*(VLOOKUP('3passComb'!$A85,Sheet1!$A$2:$L$1643,8,FALSE)+VLOOKUP('3passComb'!$B85,Sheet1!$A$2:$L$1643,8,FALSE))</f>
        <v>2.8670849999999999</v>
      </c>
      <c r="G85">
        <f>0.5*SQRT(VLOOKUP('3passComb'!$A85,Sheet1!$A$2:$L$1643,9,FALSE)^2+VLOOKUP('3passComb'!$B85,Sheet1!$A$2:$L$1643,9,FALSE)^2)</f>
        <v>4.1725292090050129E-5</v>
      </c>
      <c r="H85">
        <f>0.5*(VLOOKUP('3passComb'!$A85,Sheet1!$A$2:$L$1643,10,FALSE)+VLOOKUP('3passComb'!$B85,Sheet1!$A$2:$L$1643,10,FALSE))</f>
        <v>2.8671699999999998</v>
      </c>
      <c r="I85">
        <f>0.5*SQRT(VLOOKUP('3passComb'!$A85,Sheet1!$A$2:$L$1643,11,FALSE)^2+VLOOKUP('3passComb'!$B85,Sheet1!$A$2:$L$1643,11,FALSE)^2)</f>
        <v>4.9206198796493111E-5</v>
      </c>
      <c r="J85">
        <v>12.5</v>
      </c>
      <c r="K85">
        <f t="shared" si="12"/>
        <v>17.138999999999953</v>
      </c>
    </row>
    <row r="86" spans="1:11">
      <c r="A86">
        <v>197799</v>
      </c>
      <c r="B86">
        <v>197859</v>
      </c>
      <c r="C86">
        <f>VLOOKUP('3passComb'!$A86,Sheet1!$A$2:$L$1643,4,FALSE)</f>
        <v>1.4079999999999999</v>
      </c>
      <c r="D86">
        <f>VLOOKUP('3passComb'!$A86,Sheet1!$A$2:$L$1643,5,FALSE)</f>
        <v>-20.481999999999999</v>
      </c>
      <c r="E86">
        <f>VLOOKUP('3passComb'!$A86,Sheet1!$A$2:$L$1643,6,FALSE)</f>
        <v>487.31599999999997</v>
      </c>
      <c r="F86">
        <f>0.5*(VLOOKUP('3passComb'!$A86,Sheet1!$A$2:$L$1643,8,FALSE)+VLOOKUP('3passComb'!$B86,Sheet1!$A$2:$L$1643,8,FALSE))</f>
        <v>2.8670850000000003</v>
      </c>
      <c r="G86">
        <f>0.5*SQRT(VLOOKUP('3passComb'!$A86,Sheet1!$A$2:$L$1643,9,FALSE)^2+VLOOKUP('3passComb'!$B86,Sheet1!$A$2:$L$1643,9,FALSE)^2)</f>
        <v>4.2781421201264455E-5</v>
      </c>
      <c r="H86">
        <f>0.5*(VLOOKUP('3passComb'!$A86,Sheet1!$A$2:$L$1643,10,FALSE)+VLOOKUP('3passComb'!$B86,Sheet1!$A$2:$L$1643,10,FALSE))</f>
        <v>2.8672199999999997</v>
      </c>
      <c r="I86">
        <f>0.5*SQRT(VLOOKUP('3passComb'!$A86,Sheet1!$A$2:$L$1643,11,FALSE)^2+VLOOKUP('3passComb'!$B86,Sheet1!$A$2:$L$1643,11,FALSE)^2)</f>
        <v>5.0204581464244872E-5</v>
      </c>
      <c r="J86">
        <v>12.5</v>
      </c>
      <c r="K86">
        <f t="shared" si="12"/>
        <v>26.965999999999951</v>
      </c>
    </row>
    <row r="88" spans="1:11">
      <c r="E88">
        <f>(E80+E81)/2</f>
        <v>462.33600000000001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zoomScale="150" zoomScaleNormal="150" zoomScalePageLayoutView="150" workbookViewId="0">
      <selection activeCell="G27" sqref="F27:G27"/>
    </sheetView>
  </sheetViews>
  <sheetFormatPr baseColWidth="10" defaultColWidth="8.83203125" defaultRowHeight="14" x14ac:dyDescent="0"/>
  <cols>
    <col min="9" max="9" width="11.1640625" customWidth="1"/>
    <col min="13" max="13" width="10.1640625" bestFit="1" customWidth="1"/>
    <col min="25" max="25" width="10.1640625" bestFit="1" customWidth="1"/>
    <col min="31" max="31" width="8.83203125" style="4"/>
  </cols>
  <sheetData>
    <row r="1" spans="1:32">
      <c r="A1" t="s">
        <v>11</v>
      </c>
      <c r="P1" t="s">
        <v>79</v>
      </c>
    </row>
    <row r="2" spans="1:32">
      <c r="A2" t="s">
        <v>12</v>
      </c>
      <c r="B2" t="s">
        <v>13</v>
      </c>
      <c r="C2" t="s">
        <v>6</v>
      </c>
      <c r="D2" t="s">
        <v>7</v>
      </c>
      <c r="E2" t="s">
        <v>8</v>
      </c>
      <c r="F2" t="s">
        <v>2</v>
      </c>
      <c r="I2" t="s">
        <v>14</v>
      </c>
      <c r="J2" t="s">
        <v>3</v>
      </c>
      <c r="M2" t="s">
        <v>15</v>
      </c>
      <c r="N2" t="s">
        <v>20</v>
      </c>
      <c r="O2" t="s">
        <v>21</v>
      </c>
      <c r="Y2" t="s">
        <v>58</v>
      </c>
    </row>
    <row r="3" spans="1:32">
      <c r="A3">
        <v>197740</v>
      </c>
      <c r="B3">
        <v>197800</v>
      </c>
      <c r="C3">
        <f>VLOOKUP(Comb_rev!$A3,Sheet1!$A$2:$L$1643,4,FALSE)</f>
        <v>1.409</v>
      </c>
      <c r="D3">
        <f>VLOOKUP(Comb_rev!$A3,Sheet1!$A$2:$L$1643,5,FALSE)</f>
        <v>-27.512</v>
      </c>
      <c r="E3">
        <f>VLOOKUP(Comb_rev!$A3,Sheet1!$A$2:$L$1643,6,FALSE)</f>
        <v>436.416</v>
      </c>
      <c r="F3">
        <f>0.5*(VLOOKUP(Comb_rev!$A3,Sheet1!$A$2:$L$1643,8,FALSE)+VLOOKUP(Comb_rev!$B3,Sheet1!$A$2:$L$1643,8,FALSE))</f>
        <v>2.8670749999999998</v>
      </c>
      <c r="I3">
        <f>0.5*SQRT(VLOOKUP(Comb_rev!$A3,Sheet1!$A$2:$L$1643,9,FALSE)^2+VLOOKUP(Comb_rev!$B3,Sheet1!$A$2:$L$1643,9,FALSE)^2)</f>
        <v>4.8918299234540034E-5</v>
      </c>
      <c r="J3">
        <f>0.5*(VLOOKUP(Comb_rev!$A3,Sheet1!$A$2:$L$1643,10,FALSE)+VLOOKUP(Comb_rev!$B3,Sheet1!$A$2:$L$1643,10,FALSE))</f>
        <v>2.8670799999999996</v>
      </c>
      <c r="M3">
        <f>0.5*SQRT(VLOOKUP(Comb_rev!$A3,Sheet1!$A$2:$L$1643,11,FALSE)^2+VLOOKUP(Comb_rev!$B3,Sheet1!$A$2:$L$1643,11,FALSE)^2)</f>
        <v>4.8592694924237327E-5</v>
      </c>
      <c r="N3">
        <v>2.5</v>
      </c>
      <c r="O3">
        <f>E3-460.2</f>
        <v>-23.783999999999992</v>
      </c>
      <c r="Y3" t="s">
        <v>57</v>
      </c>
      <c r="Z3" t="s">
        <v>64</v>
      </c>
      <c r="AA3" t="s">
        <v>65</v>
      </c>
    </row>
    <row r="4" spans="1:32">
      <c r="A4">
        <v>197745</v>
      </c>
      <c r="B4">
        <v>197805</v>
      </c>
      <c r="C4">
        <f>VLOOKUP(Comb_rev!$A4,Sheet1!$A$2:$L$1643,4,FALSE)</f>
        <v>1.409</v>
      </c>
      <c r="D4">
        <f>VLOOKUP(Comb_rev!$A4,Sheet1!$A$2:$L$1643,5,FALSE)</f>
        <v>-27.3996</v>
      </c>
      <c r="E4">
        <f>VLOOKUP(Comb_rev!$A4,Sheet1!$A$2:$L$1643,6,FALSE)</f>
        <v>446.37599999999998</v>
      </c>
      <c r="F4">
        <f>0.5*(VLOOKUP(Comb_rev!$A4,Sheet1!$A$2:$L$1643,8,FALSE)+VLOOKUP(Comb_rev!$B4,Sheet1!$A$2:$L$1643,8,FALSE))</f>
        <v>2.8670999999999998</v>
      </c>
      <c r="I4">
        <f>0.5*SQRT(VLOOKUP(Comb_rev!$A4,Sheet1!$A$2:$L$1643,9,FALSE)^2+VLOOKUP(Comb_rev!$B4,Sheet1!$A$2:$L$1643,9,FALSE)^2)</f>
        <v>5.3740115370177615E-5</v>
      </c>
      <c r="J4">
        <f>0.5*(VLOOKUP(Comb_rev!$A4,Sheet1!$A$2:$L$1643,10,FALSE)+VLOOKUP(Comb_rev!$B4,Sheet1!$A$2:$L$1643,10,FALSE))</f>
        <v>2.8673299999999999</v>
      </c>
      <c r="M4">
        <f>0.5*SQRT(VLOOKUP(Comb_rev!$A4,Sheet1!$A$2:$L$1643,11,FALSE)^2+VLOOKUP(Comb_rev!$B4,Sheet1!$A$2:$L$1643,11,FALSE)^2)</f>
        <v>4.8726276278821063E-5</v>
      </c>
      <c r="N4">
        <v>2.5</v>
      </c>
      <c r="O4">
        <f t="shared" ref="O4:O14" si="0">E4-460.2</f>
        <v>-13.824000000000012</v>
      </c>
      <c r="Y4" t="s">
        <v>59</v>
      </c>
      <c r="Z4">
        <f>AC4</f>
        <v>13.7064</v>
      </c>
      <c r="AA4">
        <f>AD4</f>
        <v>14.0893</v>
      </c>
      <c r="AC4">
        <v>13.7064</v>
      </c>
      <c r="AD4">
        <v>14.0893</v>
      </c>
      <c r="AF4">
        <v>14.0906</v>
      </c>
    </row>
    <row r="5" spans="1:32">
      <c r="A5">
        <v>197750</v>
      </c>
      <c r="B5">
        <v>197810</v>
      </c>
      <c r="C5">
        <f>VLOOKUP(Comb_rev!$A5,Sheet1!$A$2:$L$1643,4,FALSE)</f>
        <v>1.409</v>
      </c>
      <c r="D5">
        <f>VLOOKUP(Comb_rev!$A5,Sheet1!$A$2:$L$1643,5,FALSE)</f>
        <v>-27.361000000000001</v>
      </c>
      <c r="E5">
        <f>VLOOKUP(Comb_rev!$A5,Sheet1!$A$2:$L$1643,6,FALSE)</f>
        <v>449.63200000000001</v>
      </c>
      <c r="F5">
        <f>0.5*(VLOOKUP(Comb_rev!$A5,Sheet1!$A$2:$L$1643,8,FALSE)+VLOOKUP(Comb_rev!$B5,Sheet1!$A$2:$L$1643,8,FALSE))</f>
        <v>2.8670150000000003</v>
      </c>
      <c r="I5">
        <f>0.5*SQRT(VLOOKUP(Comb_rev!$A5,Sheet1!$A$2:$L$1643,9,FALSE)^2+VLOOKUP(Comb_rev!$B5,Sheet1!$A$2:$L$1643,9,FALSE)^2)</f>
        <v>4.5773900860643282E-5</v>
      </c>
      <c r="J5">
        <f>0.5*(VLOOKUP(Comb_rev!$A5,Sheet1!$A$2:$L$1643,10,FALSE)+VLOOKUP(Comb_rev!$B5,Sheet1!$A$2:$L$1643,10,FALSE))</f>
        <v>2.8670849999999999</v>
      </c>
      <c r="M5">
        <f>0.5*SQRT(VLOOKUP(Comb_rev!$A5,Sheet1!$A$2:$L$1643,11,FALSE)^2+VLOOKUP(Comb_rev!$B5,Sheet1!$A$2:$L$1643,11,FALSE)^2)</f>
        <v>4.9882361612096916E-5</v>
      </c>
      <c r="N5">
        <v>2.5</v>
      </c>
      <c r="O5">
        <f t="shared" si="0"/>
        <v>-10.567999999999984</v>
      </c>
      <c r="Y5" t="s">
        <v>60</v>
      </c>
      <c r="Z5">
        <f t="shared" ref="Z5:AA8" si="1">AC5</f>
        <v>0.6</v>
      </c>
      <c r="AA5">
        <f t="shared" si="1"/>
        <v>0.6</v>
      </c>
      <c r="AC5">
        <v>0.6</v>
      </c>
      <c r="AD5">
        <v>0.6</v>
      </c>
      <c r="AF5">
        <v>0.6</v>
      </c>
    </row>
    <row r="6" spans="1:32">
      <c r="A6">
        <v>197755</v>
      </c>
      <c r="B6">
        <v>197815</v>
      </c>
      <c r="C6">
        <f>VLOOKUP(Comb_rev!$A6,Sheet1!$A$2:$L$1643,4,FALSE)</f>
        <v>1.409</v>
      </c>
      <c r="D6">
        <f>VLOOKUP(Comb_rev!$A6,Sheet1!$A$2:$L$1643,5,FALSE)</f>
        <v>-27.387</v>
      </c>
      <c r="E6">
        <f>VLOOKUP(Comb_rev!$A6,Sheet1!$A$2:$L$1643,6,FALSE)</f>
        <v>452.89299999999997</v>
      </c>
      <c r="F6">
        <f>0.5*(VLOOKUP(Comb_rev!$A6,Sheet1!$A$2:$L$1643,8,FALSE)+VLOOKUP(Comb_rev!$B6,Sheet1!$A$2:$L$1643,8,FALSE))</f>
        <v>2.8681549999999998</v>
      </c>
      <c r="I6">
        <f>0.5*SQRT(VLOOKUP(Comb_rev!$A6,Sheet1!$A$2:$L$1643,9,FALSE)^2+VLOOKUP(Comb_rev!$B6,Sheet1!$A$2:$L$1643,9,FALSE)^2)</f>
        <v>7.1505244562899026E-5</v>
      </c>
      <c r="J6">
        <f>0.5*(VLOOKUP(Comb_rev!$A6,Sheet1!$A$2:$L$1643,10,FALSE)+VLOOKUP(Comb_rev!$B6,Sheet1!$A$2:$L$1643,10,FALSE))</f>
        <v>2.86822</v>
      </c>
      <c r="M6">
        <f>0.5*SQRT(VLOOKUP(Comb_rev!$A6,Sheet1!$A$2:$L$1643,11,FALSE)^2+VLOOKUP(Comb_rev!$B6,Sheet1!$A$2:$L$1643,11,FALSE)^2)</f>
        <v>8.2270894002678741E-5</v>
      </c>
      <c r="N6">
        <v>2.5</v>
      </c>
      <c r="O6">
        <f t="shared" si="0"/>
        <v>-7.3070000000000164</v>
      </c>
      <c r="Y6" t="s">
        <v>61</v>
      </c>
      <c r="Z6">
        <v>0</v>
      </c>
      <c r="AA6">
        <v>0.2</v>
      </c>
      <c r="AC6">
        <v>460.17899999999997</v>
      </c>
      <c r="AD6">
        <v>460.39400000000001</v>
      </c>
      <c r="AE6" s="4">
        <f>AVERAGE(AC6:AD6)</f>
        <v>460.28649999999999</v>
      </c>
      <c r="AF6">
        <v>0.19500200000000001</v>
      </c>
    </row>
    <row r="7" spans="1:32">
      <c r="A7">
        <v>197760</v>
      </c>
      <c r="B7">
        <v>197820</v>
      </c>
      <c r="C7">
        <f>VLOOKUP(Comb_rev!$A7,Sheet1!$A$2:$L$1643,4,FALSE)</f>
        <v>1.409</v>
      </c>
      <c r="D7">
        <f>VLOOKUP(Comb_rev!$A7,Sheet1!$A$2:$L$1643,5,FALSE)</f>
        <v>-27.372</v>
      </c>
      <c r="E7">
        <f>VLOOKUP(Comb_rev!$A7,Sheet1!$A$2:$L$1643,6,FALSE)</f>
        <v>456.221</v>
      </c>
      <c r="F7">
        <f>0.5*(VLOOKUP(Comb_rev!$A7,Sheet1!$A$2:$L$1643,8,FALSE)+VLOOKUP(Comb_rev!$B7,Sheet1!$A$2:$L$1643,8,FALSE))</f>
        <v>2.8713199999999999</v>
      </c>
      <c r="I7">
        <f>0.5*SQRT(VLOOKUP(Comb_rev!$A7,Sheet1!$A$2:$L$1643,9,FALSE)^2+VLOOKUP(Comb_rev!$B7,Sheet1!$A$2:$L$1643,9,FALSE)^2)</f>
        <v>1.4867750334196495E-4</v>
      </c>
      <c r="J7">
        <f>0.5*(VLOOKUP(Comb_rev!$A7,Sheet1!$A$2:$L$1643,10,FALSE)+VLOOKUP(Comb_rev!$B7,Sheet1!$A$2:$L$1643,10,FALSE))</f>
        <v>2.8715199999999999</v>
      </c>
      <c r="M7">
        <f>0.5*SQRT(VLOOKUP(Comb_rev!$A7,Sheet1!$A$2:$L$1643,11,FALSE)^2+VLOOKUP(Comb_rev!$B7,Sheet1!$A$2:$L$1643,11,FALSE)^2)</f>
        <v>1.4886655097771291E-4</v>
      </c>
      <c r="N7">
        <v>2.5</v>
      </c>
      <c r="O7">
        <f t="shared" si="0"/>
        <v>-3.978999999999985</v>
      </c>
      <c r="Y7" t="s">
        <v>62</v>
      </c>
      <c r="Z7">
        <f t="shared" si="1"/>
        <v>2.86713</v>
      </c>
      <c r="AA7">
        <f t="shared" si="1"/>
        <v>2.86721</v>
      </c>
      <c r="AC7">
        <v>2.86713</v>
      </c>
      <c r="AD7">
        <v>2.86721</v>
      </c>
      <c r="AF7">
        <v>2.86721</v>
      </c>
    </row>
    <row r="8" spans="1:32">
      <c r="A8">
        <v>197765</v>
      </c>
      <c r="B8">
        <v>197825</v>
      </c>
      <c r="C8">
        <f>VLOOKUP(Comb_rev!$A8,Sheet1!$A$2:$L$1643,4,FALSE)</f>
        <v>1.409</v>
      </c>
      <c r="D8">
        <f>VLOOKUP(Comb_rev!$A8,Sheet1!$A$2:$L$1643,5,FALSE)</f>
        <v>-27.509</v>
      </c>
      <c r="E8">
        <f>VLOOKUP(Comb_rev!$A8,Sheet1!$A$2:$L$1643,6,FALSE)</f>
        <v>459.83600000000001</v>
      </c>
      <c r="F8">
        <f>0.5*(VLOOKUP(Comb_rev!$A8,Sheet1!$A$2:$L$1643,8,FALSE)+VLOOKUP(Comb_rev!$B8,Sheet1!$A$2:$L$1643,8,FALSE))</f>
        <v>2.8713699999999998</v>
      </c>
      <c r="I8">
        <f>0.5*SQRT(VLOOKUP(Comb_rev!$A8,Sheet1!$A$2:$L$1643,9,FALSE)^2+VLOOKUP(Comb_rev!$B8,Sheet1!$A$2:$L$1643,9,FALSE)^2)</f>
        <v>1.3753272337883811E-4</v>
      </c>
      <c r="J8">
        <f>0.5*(VLOOKUP(Comb_rev!$A8,Sheet1!$A$2:$L$1643,10,FALSE)+VLOOKUP(Comb_rev!$B8,Sheet1!$A$2:$L$1643,10,FALSE))</f>
        <v>2.8711549999999999</v>
      </c>
      <c r="M8">
        <f>0.5*SQRT(VLOOKUP(Comb_rev!$A8,Sheet1!$A$2:$L$1643,11,FALSE)^2+VLOOKUP(Comb_rev!$B8,Sheet1!$A$2:$L$1643,11,FALSE)^2)</f>
        <v>1.6514387666516733E-4</v>
      </c>
      <c r="N8">
        <v>2.5</v>
      </c>
      <c r="O8">
        <f t="shared" si="0"/>
        <v>-0.3639999999999759</v>
      </c>
      <c r="Y8" t="s">
        <v>63</v>
      </c>
      <c r="Z8">
        <f t="shared" si="1"/>
        <v>5.9419600000000003E-2</v>
      </c>
      <c r="AA8">
        <f t="shared" si="1"/>
        <v>6.3513799999999995E-2</v>
      </c>
      <c r="AC8">
        <v>5.9419600000000003E-2</v>
      </c>
      <c r="AD8">
        <v>6.3513799999999995E-2</v>
      </c>
      <c r="AF8">
        <v>6.3517799999999999E-2</v>
      </c>
    </row>
    <row r="9" spans="1:32">
      <c r="A9">
        <v>197770</v>
      </c>
      <c r="B9">
        <v>197830</v>
      </c>
      <c r="C9">
        <f>VLOOKUP(Comb_rev!$A9,Sheet1!$A$2:$L$1643,4,FALSE)</f>
        <v>1.409</v>
      </c>
      <c r="D9">
        <f>VLOOKUP(Comb_rev!$A9,Sheet1!$A$2:$L$1643,5,FALSE)</f>
        <v>-27.828099999999999</v>
      </c>
      <c r="E9">
        <f>VLOOKUP(Comb_rev!$A9,Sheet1!$A$2:$L$1643,6,FALSE)</f>
        <v>463.37599999999998</v>
      </c>
      <c r="F9">
        <f>0.5*(VLOOKUP(Comb_rev!$A9,Sheet1!$A$2:$L$1643,8,FALSE)+VLOOKUP(Comb_rev!$B9,Sheet1!$A$2:$L$1643,8,FALSE))</f>
        <v>2.8717199999999998</v>
      </c>
      <c r="I9">
        <f>0.5*SQRT(VLOOKUP(Comb_rev!$A9,Sheet1!$A$2:$L$1643,9,FALSE)^2+VLOOKUP(Comb_rev!$B9,Sheet1!$A$2:$L$1643,9,FALSE)^2)</f>
        <v>1.3330135033074497E-4</v>
      </c>
      <c r="J9">
        <f>0.5*(VLOOKUP(Comb_rev!$A9,Sheet1!$A$2:$L$1643,10,FALSE)+VLOOKUP(Comb_rev!$B9,Sheet1!$A$2:$L$1643,10,FALSE))</f>
        <v>2.87249</v>
      </c>
      <c r="M9">
        <f>0.5*SQRT(VLOOKUP(Comb_rev!$A9,Sheet1!$A$2:$L$1643,11,FALSE)^2+VLOOKUP(Comb_rev!$B9,Sheet1!$A$2:$L$1643,11,FALSE)^2)</f>
        <v>1.4536247796456968E-4</v>
      </c>
      <c r="N9">
        <v>2.5</v>
      </c>
      <c r="O9">
        <f t="shared" si="0"/>
        <v>3.1759999999999877</v>
      </c>
    </row>
    <row r="10" spans="1:32">
      <c r="A10">
        <v>197775</v>
      </c>
      <c r="B10">
        <v>197835</v>
      </c>
      <c r="C10">
        <f>VLOOKUP(Comb_rev!$A10,Sheet1!$A$2:$L$1643,4,FALSE)</f>
        <v>1.409</v>
      </c>
      <c r="D10">
        <f>VLOOKUP(Comb_rev!$A10,Sheet1!$A$2:$L$1643,5,FALSE)</f>
        <v>-28.178000000000001</v>
      </c>
      <c r="E10">
        <f>VLOOKUP(Comb_rev!$A10,Sheet1!$A$2:$L$1643,6,FALSE)</f>
        <v>466.63900000000001</v>
      </c>
      <c r="F10">
        <f>0.5*(VLOOKUP(Comb_rev!$A10,Sheet1!$A$2:$L$1643,8,FALSE)+VLOOKUP(Comb_rev!$B10,Sheet1!$A$2:$L$1643,8,FALSE))</f>
        <v>2.8703599999999998</v>
      </c>
      <c r="I10">
        <f>0.5*SQRT(VLOOKUP(Comb_rev!$A10,Sheet1!$A$2:$L$1643,9,FALSE)^2+VLOOKUP(Comb_rev!$B10,Sheet1!$A$2:$L$1643,9,FALSE)^2)</f>
        <v>1.0833512819025969E-4</v>
      </c>
      <c r="J10">
        <f>0.5*(VLOOKUP(Comb_rev!$A10,Sheet1!$A$2:$L$1643,10,FALSE)+VLOOKUP(Comb_rev!$B10,Sheet1!$A$2:$L$1643,10,FALSE))</f>
        <v>2.8713100000000003</v>
      </c>
      <c r="M10">
        <f>0.5*SQRT(VLOOKUP(Comb_rev!$A10,Sheet1!$A$2:$L$1643,11,FALSE)^2+VLOOKUP(Comb_rev!$B10,Sheet1!$A$2:$L$1643,11,FALSE)^2)</f>
        <v>1.2816493280144923E-4</v>
      </c>
      <c r="N10">
        <v>2.5</v>
      </c>
      <c r="O10">
        <f t="shared" si="0"/>
        <v>6.4390000000000214</v>
      </c>
    </row>
    <row r="11" spans="1:32">
      <c r="A11">
        <v>197780</v>
      </c>
      <c r="B11">
        <v>197840</v>
      </c>
      <c r="C11">
        <f>VLOOKUP(Comb_rev!$A11,Sheet1!$A$2:$L$1643,4,FALSE)</f>
        <v>1.4087400000000001</v>
      </c>
      <c r="D11">
        <f>VLOOKUP(Comb_rev!$A11,Sheet1!$A$2:$L$1643,5,FALSE)</f>
        <v>-28.506799999999998</v>
      </c>
      <c r="E11">
        <f>VLOOKUP(Comb_rev!$A11,Sheet1!$A$2:$L$1643,6,FALSE)</f>
        <v>469.92700000000002</v>
      </c>
      <c r="F11">
        <f>0.5*(VLOOKUP(Comb_rev!$A11,Sheet1!$A$2:$L$1643,8,FALSE)+VLOOKUP(Comb_rev!$B11,Sheet1!$A$2:$L$1643,8,FALSE))</f>
        <v>2.867505</v>
      </c>
      <c r="I11">
        <f>0.5*SQRT(VLOOKUP(Comb_rev!$A11,Sheet1!$A$2:$L$1643,9,FALSE)^2+VLOOKUP(Comb_rev!$B11,Sheet1!$A$2:$L$1643,9,FALSE)^2)</f>
        <v>6.3310741584663186E-5</v>
      </c>
      <c r="J11">
        <f>0.5*(VLOOKUP(Comb_rev!$A11,Sheet1!$A$2:$L$1643,10,FALSE)+VLOOKUP(Comb_rev!$B11,Sheet1!$A$2:$L$1643,10,FALSE))</f>
        <v>2.8680500000000002</v>
      </c>
      <c r="M11">
        <f>0.5*SQRT(VLOOKUP(Comb_rev!$A11,Sheet1!$A$2:$L$1643,11,FALSE)^2+VLOOKUP(Comb_rev!$B11,Sheet1!$A$2:$L$1643,11,FALSE)^2)</f>
        <v>7.1967006329289534E-5</v>
      </c>
      <c r="N11">
        <v>2.5</v>
      </c>
      <c r="O11">
        <f t="shared" si="0"/>
        <v>9.7270000000000323</v>
      </c>
    </row>
    <row r="12" spans="1:32">
      <c r="A12">
        <v>197785</v>
      </c>
      <c r="B12">
        <v>197845</v>
      </c>
      <c r="C12">
        <f>VLOOKUP(Comb_rev!$A12,Sheet1!$A$2:$L$1643,4,FALSE)</f>
        <v>1.4079999999999999</v>
      </c>
      <c r="D12">
        <f>VLOOKUP(Comb_rev!$A12,Sheet1!$A$2:$L$1643,5,FALSE)</f>
        <v>-28.884799999999998</v>
      </c>
      <c r="E12">
        <f>VLOOKUP(Comb_rev!$A12,Sheet1!$A$2:$L$1643,6,FALSE)</f>
        <v>473.24</v>
      </c>
      <c r="F12">
        <f>0.5*(VLOOKUP(Comb_rev!$A12,Sheet1!$A$2:$L$1643,8,FALSE)+VLOOKUP(Comb_rev!$B12,Sheet1!$A$2:$L$1643,8,FALSE))</f>
        <v>2.8671249999999997</v>
      </c>
      <c r="I12">
        <f>0.5*SQRT(VLOOKUP(Comb_rev!$A12,Sheet1!$A$2:$L$1643,9,FALSE)^2+VLOOKUP(Comb_rev!$B12,Sheet1!$A$2:$L$1643,9,FALSE)^2)</f>
        <v>4.6618129520606039E-5</v>
      </c>
      <c r="J12">
        <f>0.5*(VLOOKUP(Comb_rev!$A12,Sheet1!$A$2:$L$1643,10,FALSE)+VLOOKUP(Comb_rev!$B12,Sheet1!$A$2:$L$1643,10,FALSE))</f>
        <v>2.86714</v>
      </c>
      <c r="M12">
        <f>0.5*SQRT(VLOOKUP(Comb_rev!$A12,Sheet1!$A$2:$L$1643,11,FALSE)^2+VLOOKUP(Comb_rev!$B12,Sheet1!$A$2:$L$1643,11,FALSE)^2)</f>
        <v>5.2368883891104654E-5</v>
      </c>
      <c r="N12">
        <v>2.5</v>
      </c>
      <c r="O12">
        <f t="shared" si="0"/>
        <v>13.04000000000002</v>
      </c>
    </row>
    <row r="13" spans="1:32">
      <c r="A13">
        <v>197790</v>
      </c>
      <c r="B13">
        <v>197850</v>
      </c>
      <c r="C13">
        <f>VLOOKUP(Comb_rev!$A13,Sheet1!$A$2:$L$1643,4,FALSE)</f>
        <v>1.4079999999999999</v>
      </c>
      <c r="D13">
        <f>VLOOKUP(Comb_rev!$A13,Sheet1!$A$2:$L$1643,5,FALSE)</f>
        <v>-29.306999999999999</v>
      </c>
      <c r="E13">
        <f>VLOOKUP(Comb_rev!$A13,Sheet1!$A$2:$L$1643,6,FALSE)</f>
        <v>476.55700000000002</v>
      </c>
      <c r="F13">
        <f>0.5*(VLOOKUP(Comb_rev!$A13,Sheet1!$A$2:$L$1643,8,FALSE)+VLOOKUP(Comb_rev!$B13,Sheet1!$A$2:$L$1643,8,FALSE))</f>
        <v>2.8671199999999999</v>
      </c>
      <c r="I13">
        <f>0.5*SQRT(VLOOKUP(Comb_rev!$A13,Sheet1!$A$2:$L$1643,9,FALSE)^2+VLOOKUP(Comb_rev!$B13,Sheet1!$A$2:$L$1643,9,FALSE)^2)</f>
        <v>4.7376154339498689E-5</v>
      </c>
      <c r="J13">
        <f>0.5*(VLOOKUP(Comb_rev!$A13,Sheet1!$A$2:$L$1643,10,FALSE)+VLOOKUP(Comb_rev!$B13,Sheet1!$A$2:$L$1643,10,FALSE))</f>
        <v>2.8666499999999999</v>
      </c>
      <c r="M13">
        <f>0.5*SQRT(VLOOKUP(Comb_rev!$A13,Sheet1!$A$2:$L$1643,11,FALSE)^2+VLOOKUP(Comb_rev!$B13,Sheet1!$A$2:$L$1643,11,FALSE)^2)</f>
        <v>5.2031240615614771E-5</v>
      </c>
      <c r="N13">
        <v>2.5</v>
      </c>
      <c r="O13">
        <f t="shared" si="0"/>
        <v>16.357000000000028</v>
      </c>
    </row>
    <row r="14" spans="1:32">
      <c r="A14">
        <v>197795</v>
      </c>
      <c r="B14">
        <v>197855</v>
      </c>
      <c r="C14">
        <f>VLOOKUP(Comb_rev!$A14,Sheet1!$A$2:$L$1643,4,FALSE)</f>
        <v>1.4079999999999999</v>
      </c>
      <c r="D14">
        <f>VLOOKUP(Comb_rev!$A14,Sheet1!$A$2:$L$1643,5,FALSE)</f>
        <v>-30.433</v>
      </c>
      <c r="E14">
        <f>VLOOKUP(Comb_rev!$A14,Sheet1!$A$2:$L$1643,6,FALSE)</f>
        <v>486.327</v>
      </c>
      <c r="F14">
        <f>0.5*(VLOOKUP(Comb_rev!$A14,Sheet1!$A$2:$L$1643,8,FALSE)+VLOOKUP(Comb_rev!$B14,Sheet1!$A$2:$L$1643,8,FALSE))</f>
        <v>2.8670049999999998</v>
      </c>
      <c r="I14">
        <f>0.5*SQRT(VLOOKUP(Comb_rev!$A14,Sheet1!$A$2:$L$1643,9,FALSE)^2+VLOOKUP(Comb_rev!$B14,Sheet1!$A$2:$L$1643,9,FALSE)^2)</f>
        <v>4.7741491388518643E-5</v>
      </c>
      <c r="J14">
        <f>0.5*(VLOOKUP(Comb_rev!$A14,Sheet1!$A$2:$L$1643,10,FALSE)+VLOOKUP(Comb_rev!$B14,Sheet1!$A$2:$L$1643,10,FALSE))</f>
        <v>2.8671600000000002</v>
      </c>
      <c r="M14">
        <f>0.5*SQRT(VLOOKUP(Comb_rev!$A14,Sheet1!$A$2:$L$1643,11,FALSE)^2+VLOOKUP(Comb_rev!$B14,Sheet1!$A$2:$L$1643,11,FALSE)^2)</f>
        <v>4.9297565862829371E-5</v>
      </c>
      <c r="N14">
        <v>2.5</v>
      </c>
      <c r="O14">
        <f t="shared" si="0"/>
        <v>26.12700000000001</v>
      </c>
    </row>
    <row r="16" spans="1:32">
      <c r="E16">
        <f>(E8+E9)/2</f>
        <v>461.60599999999999</v>
      </c>
    </row>
    <row r="19" spans="1:31">
      <c r="A19" t="s">
        <v>16</v>
      </c>
    </row>
    <row r="20" spans="1:31">
      <c r="A20" t="s">
        <v>12</v>
      </c>
      <c r="B20" t="s">
        <v>13</v>
      </c>
      <c r="C20" t="s">
        <v>6</v>
      </c>
      <c r="D20" t="s">
        <v>7</v>
      </c>
      <c r="E20" t="s">
        <v>8</v>
      </c>
      <c r="F20" t="s">
        <v>2</v>
      </c>
      <c r="I20" t="s">
        <v>14</v>
      </c>
      <c r="J20" t="s">
        <v>3</v>
      </c>
      <c r="M20" t="s">
        <v>15</v>
      </c>
      <c r="N20" t="s">
        <v>20</v>
      </c>
      <c r="O20" t="s">
        <v>21</v>
      </c>
      <c r="Y20" t="s">
        <v>58</v>
      </c>
    </row>
    <row r="21" spans="1:31">
      <c r="A21">
        <v>197741</v>
      </c>
      <c r="B21">
        <v>197801</v>
      </c>
      <c r="C21">
        <f>VLOOKUP(Comb_rev!$A21,Sheet1!$A$2:$L$1643,4,FALSE)</f>
        <v>1.409</v>
      </c>
      <c r="D21">
        <f>VLOOKUP(Comb_rev!$A21,Sheet1!$A$2:$L$1643,5,FALSE)</f>
        <v>-25.002099999999999</v>
      </c>
      <c r="E21">
        <f>VLOOKUP(Comb_rev!$A21,Sheet1!$A$2:$L$1643,6,FALSE)</f>
        <v>436.41500000000002</v>
      </c>
      <c r="F21">
        <f>VLOOKUP(Comb_rev!$A21,Sheet1!$A$2:$L$1643,8,FALSE)</f>
        <v>2.8669799999999999</v>
      </c>
      <c r="G21">
        <f>VLOOKUP(Comb_rev!$B21,Sheet1!$A$2:$L$1643,8,FALSE)</f>
        <v>2.8670800000000001</v>
      </c>
      <c r="H21">
        <f>F21-G21</f>
        <v>-1.0000000000021103E-4</v>
      </c>
      <c r="I21">
        <f>0.5*SQRT(VLOOKUP(Comb_rev!$A21,Sheet1!$A$2:$L$1643,9,FALSE)^2+VLOOKUP(Comb_rev!$B21,Sheet1!$A$2:$L$1643,9,FALSE)^2)</f>
        <v>4.1439715249986938E-5</v>
      </c>
      <c r="J21">
        <f>VLOOKUP(Comb_rev!$A21,Sheet1!$A$2:$L$1643,10,FALSE)</f>
        <v>2.86734</v>
      </c>
      <c r="K21">
        <f>VLOOKUP(Comb_rev!$B21,Sheet1!$A$2:$L$1643,10,FALSE)</f>
        <v>2.8671500000000001</v>
      </c>
      <c r="L21">
        <f>J21-K21</f>
        <v>1.8999999999991246E-4</v>
      </c>
      <c r="M21">
        <f>0.5*SQRT(VLOOKUP(Comb_rev!$A21,Sheet1!$A$2:$L$1643,11,FALSE)^2+VLOOKUP(Comb_rev!$B21,Sheet1!$A$2:$L$1643,11,FALSE)^2)</f>
        <v>4.8795491595023406E-5</v>
      </c>
      <c r="N21">
        <v>5</v>
      </c>
      <c r="O21">
        <f>E21-460.2</f>
        <v>-23.784999999999968</v>
      </c>
      <c r="Y21" t="s">
        <v>57</v>
      </c>
      <c r="Z21" t="s">
        <v>64</v>
      </c>
      <c r="AA21" t="s">
        <v>65</v>
      </c>
    </row>
    <row r="22" spans="1:31">
      <c r="A22">
        <v>197746</v>
      </c>
      <c r="B22">
        <v>197806</v>
      </c>
      <c r="C22">
        <f>VLOOKUP(Comb_rev!$A22,Sheet1!$A$2:$L$1643,4,FALSE)</f>
        <v>1.409</v>
      </c>
      <c r="D22">
        <f>VLOOKUP(Comb_rev!$A22,Sheet1!$A$2:$L$1643,5,FALSE)</f>
        <v>-24.882999999999999</v>
      </c>
      <c r="E22">
        <f>VLOOKUP(Comb_rev!$A22,Sheet1!$A$2:$L$1643,6,FALSE)</f>
        <v>446.375</v>
      </c>
      <c r="F22">
        <f>VLOOKUP(Comb_rev!$A22,Sheet1!$A$2:$L$1643,8,FALSE)</f>
        <v>2.8668900000000002</v>
      </c>
      <c r="G22">
        <f>VLOOKUP(Comb_rev!$B22,Sheet1!$A$2:$L$1643,8,FALSE)</f>
        <v>2.8671000000000002</v>
      </c>
      <c r="H22">
        <f t="shared" ref="H22:H32" si="2">F22-G22</f>
        <v>-2.1000000000004349E-4</v>
      </c>
      <c r="I22">
        <f>0.5*SQRT(VLOOKUP(Comb_rev!$A22,Sheet1!$A$2:$L$1643,9,FALSE)^2+VLOOKUP(Comb_rev!$B22,Sheet1!$A$2:$L$1643,9,FALSE)^2)</f>
        <v>4.6872166581031861E-5</v>
      </c>
      <c r="J22">
        <f>VLOOKUP(Comb_rev!$A22,Sheet1!$A$2:$L$1643,10,FALSE)</f>
        <v>2.8673299999999999</v>
      </c>
      <c r="K22">
        <f>VLOOKUP(Comb_rev!$B22,Sheet1!$A$2:$L$1643,10,FALSE)</f>
        <v>2.8672800000000001</v>
      </c>
      <c r="L22">
        <f t="shared" ref="L22:L32" si="3">J22-K22</f>
        <v>4.9999999999883471E-5</v>
      </c>
      <c r="M22">
        <f>0.5*SQRT(VLOOKUP(Comb_rev!$A22,Sheet1!$A$2:$L$1643,11,FALSE)^2+VLOOKUP(Comb_rev!$B22,Sheet1!$A$2:$L$1643,11,FALSE)^2)</f>
        <v>4.9246827308974937E-5</v>
      </c>
      <c r="N22">
        <v>5</v>
      </c>
      <c r="O22">
        <f t="shared" ref="O22:O32" si="4">E22-460.2</f>
        <v>-13.824999999999989</v>
      </c>
      <c r="Y22" t="s">
        <v>59</v>
      </c>
      <c r="Z22">
        <f>AC22</f>
        <v>7.6709199999999997</v>
      </c>
      <c r="AA22">
        <f>AD22</f>
        <v>7.4822499999999996</v>
      </c>
      <c r="AC22">
        <v>7.6709199999999997</v>
      </c>
      <c r="AD22">
        <v>7.4822499999999996</v>
      </c>
    </row>
    <row r="23" spans="1:31">
      <c r="A23">
        <v>197751</v>
      </c>
      <c r="B23">
        <v>197811</v>
      </c>
      <c r="C23">
        <f>VLOOKUP(Comb_rev!$A23,Sheet1!$A$2:$L$1643,4,FALSE)</f>
        <v>1.409</v>
      </c>
      <c r="D23">
        <f>VLOOKUP(Comb_rev!$A23,Sheet1!$A$2:$L$1643,5,FALSE)</f>
        <v>-24.866199999999999</v>
      </c>
      <c r="E23">
        <f>VLOOKUP(Comb_rev!$A23,Sheet1!$A$2:$L$1643,6,FALSE)</f>
        <v>449.63099999999997</v>
      </c>
      <c r="F23">
        <f>VLOOKUP(Comb_rev!$A23,Sheet1!$A$2:$L$1643,8,FALSE)</f>
        <v>2.8670399999999998</v>
      </c>
      <c r="G23">
        <f>VLOOKUP(Comb_rev!$B23,Sheet1!$A$2:$L$1643,8,FALSE)</f>
        <v>2.8670599999999999</v>
      </c>
      <c r="H23">
        <f t="shared" si="2"/>
        <v>-2.0000000000131024E-5</v>
      </c>
      <c r="I23">
        <f>0.5*SQRT(VLOOKUP(Comb_rev!$A23,Sheet1!$A$2:$L$1643,9,FALSE)^2+VLOOKUP(Comb_rev!$B23,Sheet1!$A$2:$L$1643,9,FALSE)^2)</f>
        <v>4.1773197148410845E-5</v>
      </c>
      <c r="J23">
        <f>VLOOKUP(Comb_rev!$A23,Sheet1!$A$2:$L$1643,10,FALSE)</f>
        <v>2.8671799999999998</v>
      </c>
      <c r="K23">
        <f>VLOOKUP(Comb_rev!$B23,Sheet1!$A$2:$L$1643,10,FALSE)</f>
        <v>2.8673999999999999</v>
      </c>
      <c r="L23">
        <f t="shared" si="3"/>
        <v>-2.20000000000109E-4</v>
      </c>
      <c r="M23">
        <f>0.5*SQRT(VLOOKUP(Comb_rev!$A23,Sheet1!$A$2:$L$1643,11,FALSE)^2+VLOOKUP(Comb_rev!$B23,Sheet1!$A$2:$L$1643,11,FALSE)^2)</f>
        <v>5.0955863254389083E-5</v>
      </c>
      <c r="N23">
        <v>5</v>
      </c>
      <c r="O23">
        <f t="shared" si="4"/>
        <v>-10.569000000000017</v>
      </c>
      <c r="Y23" t="s">
        <v>60</v>
      </c>
      <c r="Z23">
        <f t="shared" ref="Z23:AA26" si="5">AC23</f>
        <v>0.6</v>
      </c>
      <c r="AA23">
        <f t="shared" si="5"/>
        <v>0.6</v>
      </c>
      <c r="AC23">
        <v>0.6</v>
      </c>
      <c r="AD23">
        <v>0.6</v>
      </c>
    </row>
    <row r="24" spans="1:31">
      <c r="A24">
        <v>197756</v>
      </c>
      <c r="B24">
        <v>197816</v>
      </c>
      <c r="C24">
        <f>VLOOKUP(Comb_rev!$A24,Sheet1!$A$2:$L$1643,4,FALSE)</f>
        <v>1.409</v>
      </c>
      <c r="D24">
        <f>VLOOKUP(Comb_rev!$A24,Sheet1!$A$2:$L$1643,5,FALSE)</f>
        <v>-24.885100000000001</v>
      </c>
      <c r="E24">
        <f>VLOOKUP(Comb_rev!$A24,Sheet1!$A$2:$L$1643,6,FALSE)</f>
        <v>452.89299999999997</v>
      </c>
      <c r="F24">
        <f>VLOOKUP(Comb_rev!$A24,Sheet1!$A$2:$L$1643,8,FALSE)</f>
        <v>2.8670800000000001</v>
      </c>
      <c r="G24">
        <f>VLOOKUP(Comb_rev!$B24,Sheet1!$A$2:$L$1643,8,FALSE)</f>
        <v>2.8669199999999999</v>
      </c>
      <c r="H24">
        <f t="shared" si="2"/>
        <v>1.6000000000016001E-4</v>
      </c>
      <c r="I24">
        <f>0.5*SQRT(VLOOKUP(Comb_rev!$A24,Sheet1!$A$2:$L$1643,9,FALSE)^2+VLOOKUP(Comb_rev!$B24,Sheet1!$A$2:$L$1643,9,FALSE)^2)</f>
        <v>4.5915683595041904E-5</v>
      </c>
      <c r="J24">
        <f>VLOOKUP(Comb_rev!$A24,Sheet1!$A$2:$L$1643,10,FALSE)</f>
        <v>2.8675000000000002</v>
      </c>
      <c r="K24">
        <f>VLOOKUP(Comb_rev!$B24,Sheet1!$A$2:$L$1643,10,FALSE)</f>
        <v>2.8674499999999998</v>
      </c>
      <c r="L24">
        <f t="shared" si="3"/>
        <v>5.000000000032756E-5</v>
      </c>
      <c r="M24">
        <f>0.5*SQRT(VLOOKUP(Comb_rev!$A24,Sheet1!$A$2:$L$1643,11,FALSE)^2+VLOOKUP(Comb_rev!$B24,Sheet1!$A$2:$L$1643,11,FALSE)^2)</f>
        <v>5.3740115370177615E-5</v>
      </c>
      <c r="N24">
        <v>5</v>
      </c>
      <c r="O24">
        <f t="shared" si="4"/>
        <v>-7.3070000000000164</v>
      </c>
      <c r="Y24" t="s">
        <v>61</v>
      </c>
      <c r="Z24">
        <v>0</v>
      </c>
      <c r="AA24">
        <v>0</v>
      </c>
      <c r="AC24">
        <v>460.15100000000001</v>
      </c>
      <c r="AD24">
        <v>460.04300000000001</v>
      </c>
      <c r="AE24" s="4">
        <f>AVERAGE(AC24:AD24)</f>
        <v>460.09699999999998</v>
      </c>
    </row>
    <row r="25" spans="1:31">
      <c r="A25">
        <v>197761</v>
      </c>
      <c r="B25">
        <v>197821</v>
      </c>
      <c r="C25">
        <f>VLOOKUP(Comb_rev!$A25,Sheet1!$A$2:$L$1643,4,FALSE)</f>
        <v>1.409</v>
      </c>
      <c r="D25">
        <f>VLOOKUP(Comb_rev!$A25,Sheet1!$A$2:$L$1643,5,FALSE)</f>
        <v>-24.871500000000001</v>
      </c>
      <c r="E25">
        <f>VLOOKUP(Comb_rev!$A25,Sheet1!$A$2:$L$1643,6,FALSE)</f>
        <v>456.221</v>
      </c>
      <c r="F25">
        <f>VLOOKUP(Comb_rev!$A25,Sheet1!$A$2:$L$1643,8,FALSE)</f>
        <v>2.86897</v>
      </c>
      <c r="G25">
        <f>VLOOKUP(Comb_rev!$B25,Sheet1!$A$2:$L$1643,8,FALSE)</f>
        <v>2.8685299999999998</v>
      </c>
      <c r="H25">
        <f t="shared" si="2"/>
        <v>4.4000000000021799E-4</v>
      </c>
      <c r="I25">
        <f>0.5*SQRT(VLOOKUP(Comb_rev!$A25,Sheet1!$A$2:$L$1643,9,FALSE)^2+VLOOKUP(Comb_rev!$B25,Sheet1!$A$2:$L$1643,9,FALSE)^2)</f>
        <v>1.0185406226557683E-4</v>
      </c>
      <c r="J25">
        <f>VLOOKUP(Comb_rev!$A25,Sheet1!$A$2:$L$1643,10,FALSE)</f>
        <v>2.86924</v>
      </c>
      <c r="K25">
        <f>VLOOKUP(Comb_rev!$B25,Sheet1!$A$2:$L$1643,10,FALSE)</f>
        <v>2.8696700000000002</v>
      </c>
      <c r="L25">
        <f t="shared" si="3"/>
        <v>-4.3000000000015248E-4</v>
      </c>
      <c r="M25">
        <f>0.5*SQRT(VLOOKUP(Comb_rev!$A25,Sheet1!$A$2:$L$1643,11,FALSE)^2+VLOOKUP(Comb_rev!$B25,Sheet1!$A$2:$L$1643,11,FALSE)^2)</f>
        <v>1.226234072271685E-4</v>
      </c>
      <c r="N25">
        <v>5</v>
      </c>
      <c r="O25">
        <f t="shared" si="4"/>
        <v>-3.978999999999985</v>
      </c>
      <c r="Y25" t="s">
        <v>62</v>
      </c>
      <c r="Z25">
        <f t="shared" si="5"/>
        <v>2.8669899999999999</v>
      </c>
      <c r="AA25">
        <f t="shared" si="5"/>
        <v>2.8673600000000001</v>
      </c>
      <c r="AC25">
        <v>2.8669899999999999</v>
      </c>
      <c r="AD25">
        <v>2.8673600000000001</v>
      </c>
    </row>
    <row r="26" spans="1:31">
      <c r="A26">
        <v>197766</v>
      </c>
      <c r="B26">
        <v>197826</v>
      </c>
      <c r="C26">
        <f>VLOOKUP(Comb_rev!$A26,Sheet1!$A$2:$L$1643,4,FALSE)</f>
        <v>1.409</v>
      </c>
      <c r="D26">
        <f>VLOOKUP(Comb_rev!$A26,Sheet1!$A$2:$L$1643,5,FALSE)</f>
        <v>-25.011099999999999</v>
      </c>
      <c r="E26">
        <f>VLOOKUP(Comb_rev!$A26,Sheet1!$A$2:$L$1643,6,FALSE)</f>
        <v>459.94600000000003</v>
      </c>
      <c r="F26">
        <f>VLOOKUP(Comb_rev!$A26,Sheet1!$A$2:$L$1643,8,FALSE)</f>
        <v>2.87107</v>
      </c>
      <c r="G26">
        <f>VLOOKUP(Comb_rev!$B26,Sheet1!$A$2:$L$1643,8,FALSE)</f>
        <v>2.8709500000000001</v>
      </c>
      <c r="H26">
        <f t="shared" si="2"/>
        <v>1.1999999999989797E-4</v>
      </c>
      <c r="I26">
        <f>0.5*SQRT(VLOOKUP(Comb_rev!$A26,Sheet1!$A$2:$L$1643,9,FALSE)^2+VLOOKUP(Comb_rev!$B26,Sheet1!$A$2:$L$1643,9,FALSE)^2)</f>
        <v>1.7041860227099624E-4</v>
      </c>
      <c r="J26">
        <f>VLOOKUP(Comb_rev!$A26,Sheet1!$A$2:$L$1643,10,FALSE)</f>
        <v>2.8716400000000002</v>
      </c>
      <c r="K26">
        <f>VLOOKUP(Comb_rev!$B26,Sheet1!$A$2:$L$1643,10,FALSE)</f>
        <v>2.8724500000000002</v>
      </c>
      <c r="L26">
        <f t="shared" si="3"/>
        <v>-8.099999999999774E-4</v>
      </c>
      <c r="M26">
        <f>0.5*SQRT(VLOOKUP(Comb_rev!$A26,Sheet1!$A$2:$L$1643,11,FALSE)^2+VLOOKUP(Comb_rev!$B26,Sheet1!$A$2:$L$1643,11,FALSE)^2)</f>
        <v>2.1534913512712326E-4</v>
      </c>
      <c r="N26">
        <v>5</v>
      </c>
      <c r="O26">
        <f t="shared" si="4"/>
        <v>-0.25399999999996226</v>
      </c>
      <c r="Y26" t="s">
        <v>63</v>
      </c>
      <c r="Z26">
        <f t="shared" si="5"/>
        <v>3.0807999999999999E-2</v>
      </c>
      <c r="AA26">
        <f t="shared" si="5"/>
        <v>3.5021299999999998E-2</v>
      </c>
      <c r="AC26">
        <v>3.0807999999999999E-2</v>
      </c>
      <c r="AD26">
        <v>3.5021299999999998E-2</v>
      </c>
    </row>
    <row r="27" spans="1:31">
      <c r="A27">
        <v>197771</v>
      </c>
      <c r="B27">
        <v>197831</v>
      </c>
      <c r="C27">
        <f>VLOOKUP(Comb_rev!$A27,Sheet1!$A$2:$L$1643,4,FALSE)</f>
        <v>1.409</v>
      </c>
      <c r="D27">
        <f>VLOOKUP(Comb_rev!$A27,Sheet1!$A$2:$L$1643,5,FALSE)</f>
        <v>-25.334</v>
      </c>
      <c r="E27">
        <f>VLOOKUP(Comb_rev!$A27,Sheet1!$A$2:$L$1643,6,FALSE)</f>
        <v>463.62599999999998</v>
      </c>
      <c r="F27" s="13">
        <f>VLOOKUP(Comb_rev!$A27,Sheet1!$A$2:$L$1643,8,FALSE)</f>
        <v>2.8698100000000002</v>
      </c>
      <c r="G27" s="13">
        <f>VLOOKUP(Comb_rev!$B27,Sheet1!$A$2:$L$1643,8,FALSE)</f>
        <v>2.8700100000000002</v>
      </c>
      <c r="H27">
        <f t="shared" si="2"/>
        <v>-1.9999999999997797E-4</v>
      </c>
      <c r="I27">
        <f>0.5*SQRT(VLOOKUP(Comb_rev!$A27,Sheet1!$A$2:$L$1643,9,FALSE)^2+VLOOKUP(Comb_rev!$B27,Sheet1!$A$2:$L$1643,9,FALSE)^2)</f>
        <v>1.4956353165126852E-4</v>
      </c>
      <c r="J27" s="13">
        <f>VLOOKUP(Comb_rev!$A27,Sheet1!$A$2:$L$1643,10,FALSE)</f>
        <v>2.9247399999999999</v>
      </c>
      <c r="K27" s="13">
        <f>VLOOKUP(Comb_rev!$B27,Sheet1!$A$2:$L$1643,10,FALSE)</f>
        <v>2.8715000000000002</v>
      </c>
      <c r="L27">
        <f t="shared" si="3"/>
        <v>5.3239999999999732E-2</v>
      </c>
      <c r="M27">
        <f>0.5*SQRT(VLOOKUP(Comb_rev!$A27,Sheet1!$A$2:$L$1643,11,FALSE)^2+VLOOKUP(Comb_rev!$B27,Sheet1!$A$2:$L$1643,11,FALSE)^2)</f>
        <v>1.4844611817087033E-4</v>
      </c>
      <c r="N27">
        <v>5</v>
      </c>
      <c r="O27">
        <f t="shared" si="4"/>
        <v>3.4259999999999877</v>
      </c>
    </row>
    <row r="28" spans="1:31">
      <c r="A28">
        <v>197776</v>
      </c>
      <c r="B28">
        <v>197836</v>
      </c>
      <c r="C28">
        <f>VLOOKUP(Comb_rev!$A28,Sheet1!$A$2:$L$1643,4,FALSE)</f>
        <v>1.409</v>
      </c>
      <c r="D28">
        <f>VLOOKUP(Comb_rev!$A28,Sheet1!$A$2:$L$1643,5,FALSE)</f>
        <v>-25.692</v>
      </c>
      <c r="E28">
        <f>VLOOKUP(Comb_rev!$A28,Sheet1!$A$2:$L$1643,6,FALSE)</f>
        <v>466.89800000000002</v>
      </c>
      <c r="F28">
        <f>VLOOKUP(Comb_rev!$A28,Sheet1!$A$2:$L$1643,8,FALSE)</f>
        <v>2.8671099999999998</v>
      </c>
      <c r="G28">
        <f>VLOOKUP(Comb_rev!$B28,Sheet1!$A$2:$L$1643,8,FALSE)</f>
        <v>2.86727</v>
      </c>
      <c r="H28">
        <f t="shared" si="2"/>
        <v>-1.6000000000016001E-4</v>
      </c>
      <c r="I28">
        <f>0.5*SQRT(VLOOKUP(Comb_rev!$A28,Sheet1!$A$2:$L$1643,9,FALSE)^2+VLOOKUP(Comb_rev!$B28,Sheet1!$A$2:$L$1643,9,FALSE)^2)</f>
        <v>5.4811039034121585E-5</v>
      </c>
      <c r="J28">
        <f>VLOOKUP(Comb_rev!$A28,Sheet1!$A$2:$L$1643,10,FALSE)</f>
        <v>2.8672800000000001</v>
      </c>
      <c r="K28">
        <f>VLOOKUP(Comb_rev!$B28,Sheet1!$A$2:$L$1643,10,FALSE)</f>
        <v>2.8678499999999998</v>
      </c>
      <c r="L28">
        <f t="shared" si="3"/>
        <v>-5.6999999999973738E-4</v>
      </c>
      <c r="M28">
        <f>0.5*SQRT(VLOOKUP(Comb_rev!$A28,Sheet1!$A$2:$L$1643,11,FALSE)^2+VLOOKUP(Comb_rev!$B28,Sheet1!$A$2:$L$1643,11,FALSE)^2)</f>
        <v>6.9426219830839129E-5</v>
      </c>
      <c r="N28">
        <v>5</v>
      </c>
      <c r="O28">
        <f t="shared" si="4"/>
        <v>6.6980000000000359</v>
      </c>
    </row>
    <row r="29" spans="1:31">
      <c r="A29">
        <v>197781</v>
      </c>
      <c r="B29">
        <v>197841</v>
      </c>
      <c r="C29">
        <f>VLOOKUP(Comb_rev!$A29,Sheet1!$A$2:$L$1643,4,FALSE)</f>
        <v>1.4079999999999999</v>
      </c>
      <c r="D29">
        <f>VLOOKUP(Comb_rev!$A29,Sheet1!$A$2:$L$1643,5,FALSE)</f>
        <v>-26.020099999999999</v>
      </c>
      <c r="E29">
        <f>VLOOKUP(Comb_rev!$A29,Sheet1!$A$2:$L$1643,6,FALSE)</f>
        <v>470.18</v>
      </c>
      <c r="F29">
        <f>VLOOKUP(Comb_rev!$A29,Sheet1!$A$2:$L$1643,8,FALSE)</f>
        <v>2.8669199999999999</v>
      </c>
      <c r="G29">
        <f>VLOOKUP(Comb_rev!$B29,Sheet1!$A$2:$L$1643,8,FALSE)</f>
        <v>2.86713</v>
      </c>
      <c r="H29">
        <f t="shared" si="2"/>
        <v>-2.1000000000004349E-4</v>
      </c>
      <c r="I29">
        <f>0.5*SQRT(VLOOKUP(Comb_rev!$A29,Sheet1!$A$2:$L$1643,9,FALSE)^2+VLOOKUP(Comb_rev!$B29,Sheet1!$A$2:$L$1643,9,FALSE)^2)</f>
        <v>4.2449970553582252E-5</v>
      </c>
      <c r="J29">
        <f>VLOOKUP(Comb_rev!$A29,Sheet1!$A$2:$L$1643,10,FALSE)</f>
        <v>2.8675299999999999</v>
      </c>
      <c r="K29">
        <f>VLOOKUP(Comb_rev!$B29,Sheet1!$A$2:$L$1643,10,FALSE)</f>
        <v>2.86734</v>
      </c>
      <c r="L29">
        <f t="shared" si="3"/>
        <v>1.8999999999991246E-4</v>
      </c>
      <c r="M29">
        <f>0.5*SQRT(VLOOKUP(Comb_rev!$A29,Sheet1!$A$2:$L$1643,11,FALSE)^2+VLOOKUP(Comb_rev!$B29,Sheet1!$A$2:$L$1643,11,FALSE)^2)</f>
        <v>5.4938602093609916E-5</v>
      </c>
      <c r="N29">
        <v>5</v>
      </c>
      <c r="O29">
        <f t="shared" si="4"/>
        <v>9.9800000000000182</v>
      </c>
    </row>
    <row r="30" spans="1:31">
      <c r="A30">
        <v>197786</v>
      </c>
      <c r="B30">
        <v>197846</v>
      </c>
      <c r="C30">
        <f>VLOOKUP(Comb_rev!$A30,Sheet1!$A$2:$L$1643,4,FALSE)</f>
        <v>1.4079999999999999</v>
      </c>
      <c r="D30">
        <f>VLOOKUP(Comb_rev!$A30,Sheet1!$A$2:$L$1643,5,FALSE)</f>
        <v>-26.393000000000001</v>
      </c>
      <c r="E30">
        <f>VLOOKUP(Comb_rev!$A30,Sheet1!$A$2:$L$1643,6,FALSE)</f>
        <v>473.47899999999998</v>
      </c>
      <c r="F30">
        <f>VLOOKUP(Comb_rev!$A30,Sheet1!$A$2:$L$1643,8,FALSE)</f>
        <v>2.86693</v>
      </c>
      <c r="G30">
        <f>VLOOKUP(Comb_rev!$B30,Sheet1!$A$2:$L$1643,8,FALSE)</f>
        <v>2.8671099999999998</v>
      </c>
      <c r="H30">
        <f t="shared" si="2"/>
        <v>-1.7999999999984695E-4</v>
      </c>
      <c r="I30">
        <f>0.5*SQRT(VLOOKUP(Comb_rev!$A30,Sheet1!$A$2:$L$1643,9,FALSE)^2+VLOOKUP(Comb_rev!$B30,Sheet1!$A$2:$L$1643,9,FALSE)^2)</f>
        <v>4.0672472263190495E-5</v>
      </c>
      <c r="J30">
        <f>VLOOKUP(Comb_rev!$A30,Sheet1!$A$2:$L$1643,10,FALSE)</f>
        <v>2.8672900000000001</v>
      </c>
      <c r="K30">
        <f>VLOOKUP(Comb_rev!$B30,Sheet1!$A$2:$L$1643,10,FALSE)</f>
        <v>2.8673999999999999</v>
      </c>
      <c r="L30">
        <f t="shared" si="3"/>
        <v>-1.0999999999983245E-4</v>
      </c>
      <c r="M30">
        <f>0.5*SQRT(VLOOKUP(Comb_rev!$A30,Sheet1!$A$2:$L$1643,11,FALSE)^2+VLOOKUP(Comb_rev!$B30,Sheet1!$A$2:$L$1643,11,FALSE)^2)</f>
        <v>5.1662365412357959E-5</v>
      </c>
      <c r="N30">
        <v>5</v>
      </c>
      <c r="O30">
        <f t="shared" si="4"/>
        <v>13.278999999999996</v>
      </c>
    </row>
    <row r="31" spans="1:31">
      <c r="A31">
        <v>197791</v>
      </c>
      <c r="B31">
        <v>197851</v>
      </c>
      <c r="C31">
        <f>VLOOKUP(Comb_rev!$A31,Sheet1!$A$2:$L$1643,4,FALSE)</f>
        <v>1.4079999999999999</v>
      </c>
      <c r="D31">
        <f>VLOOKUP(Comb_rev!$A31,Sheet1!$A$2:$L$1643,5,FALSE)</f>
        <v>-26.827999999999999</v>
      </c>
      <c r="E31">
        <f>VLOOKUP(Comb_rev!$A31,Sheet1!$A$2:$L$1643,6,FALSE)</f>
        <v>476.78899999999999</v>
      </c>
      <c r="F31">
        <f>VLOOKUP(Comb_rev!$A31,Sheet1!$A$2:$L$1643,8,FALSE)</f>
        <v>2.8668999999999998</v>
      </c>
      <c r="G31">
        <f>VLOOKUP(Comb_rev!$B31,Sheet1!$A$2:$L$1643,8,FALSE)</f>
        <v>2.86625</v>
      </c>
      <c r="H31">
        <f t="shared" si="2"/>
        <v>6.4999999999981739E-4</v>
      </c>
      <c r="I31">
        <f>0.5*SQRT(VLOOKUP(Comb_rev!$A31,Sheet1!$A$2:$L$1643,9,FALSE)^2+VLOOKUP(Comb_rev!$B31,Sheet1!$A$2:$L$1643,9,FALSE)^2)</f>
        <v>4.3846322536787507E-5</v>
      </c>
      <c r="J31">
        <f>VLOOKUP(Comb_rev!$A31,Sheet1!$A$2:$L$1643,10,FALSE)</f>
        <v>2.8672900000000001</v>
      </c>
      <c r="K31">
        <f>VLOOKUP(Comb_rev!$B31,Sheet1!$A$2:$L$1643,10,FALSE)</f>
        <v>2.8673099999999998</v>
      </c>
      <c r="L31">
        <f t="shared" si="3"/>
        <v>-1.9999999999686935E-5</v>
      </c>
      <c r="M31">
        <f>0.5*SQRT(VLOOKUP(Comb_rev!$A31,Sheet1!$A$2:$L$1643,11,FALSE)^2+VLOOKUP(Comb_rev!$B31,Sheet1!$A$2:$L$1643,11,FALSE)^2)</f>
        <v>5.3051861418804151E-5</v>
      </c>
      <c r="N31">
        <v>5</v>
      </c>
      <c r="O31">
        <f t="shared" si="4"/>
        <v>16.588999999999999</v>
      </c>
    </row>
    <row r="32" spans="1:31">
      <c r="A32">
        <v>197796</v>
      </c>
      <c r="B32">
        <v>197856</v>
      </c>
      <c r="C32">
        <f>VLOOKUP(Comb_rev!$A32,Sheet1!$A$2:$L$1643,4,FALSE)</f>
        <v>1.4079999999999999</v>
      </c>
      <c r="D32">
        <f>VLOOKUP(Comb_rev!$A32,Sheet1!$A$2:$L$1643,5,FALSE)</f>
        <v>-27.948</v>
      </c>
      <c r="E32">
        <f>VLOOKUP(Comb_rev!$A32,Sheet1!$A$2:$L$1643,6,FALSE)</f>
        <v>486.56400000000002</v>
      </c>
      <c r="F32">
        <f>VLOOKUP(Comb_rev!$A32,Sheet1!$A$2:$L$1643,8,FALSE)</f>
        <v>2.8669099999999998</v>
      </c>
      <c r="G32">
        <f>VLOOKUP(Comb_rev!$B32,Sheet1!$A$2:$L$1643,8,FALSE)</f>
        <v>2.86721</v>
      </c>
      <c r="H32">
        <f t="shared" si="2"/>
        <v>-3.00000000000189E-4</v>
      </c>
      <c r="I32">
        <f>0.5*SQRT(VLOOKUP(Comb_rev!$A32,Sheet1!$A$2:$L$1643,9,FALSE)^2+VLOOKUP(Comb_rev!$B32,Sheet1!$A$2:$L$1643,9,FALSE)^2)</f>
        <v>4.7246693005966036E-5</v>
      </c>
      <c r="J32">
        <f>VLOOKUP(Comb_rev!$A32,Sheet1!$A$2:$L$1643,10,FALSE)</f>
        <v>2.8672800000000001</v>
      </c>
      <c r="K32">
        <f>VLOOKUP(Comb_rev!$B32,Sheet1!$A$2:$L$1643,10,FALSE)</f>
        <v>2.8673600000000001</v>
      </c>
      <c r="L32">
        <f t="shared" si="3"/>
        <v>-8.0000000000080007E-5</v>
      </c>
      <c r="M32">
        <f>0.5*SQRT(VLOOKUP(Comb_rev!$A32,Sheet1!$A$2:$L$1643,11,FALSE)^2+VLOOKUP(Comb_rev!$B32,Sheet1!$A$2:$L$1643,11,FALSE)^2)</f>
        <v>5.0589030431507581E-5</v>
      </c>
      <c r="N32">
        <v>5</v>
      </c>
      <c r="O32">
        <f t="shared" si="4"/>
        <v>26.364000000000033</v>
      </c>
    </row>
    <row r="34" spans="1:31">
      <c r="E34">
        <f>(E26+E27)/2</f>
        <v>461.786</v>
      </c>
    </row>
    <row r="37" spans="1:31">
      <c r="A37" t="s">
        <v>17</v>
      </c>
    </row>
    <row r="38" spans="1:31">
      <c r="A38" t="s">
        <v>12</v>
      </c>
      <c r="B38" t="s">
        <v>13</v>
      </c>
      <c r="C38" t="s">
        <v>6</v>
      </c>
      <c r="D38" t="s">
        <v>7</v>
      </c>
      <c r="E38" t="s">
        <v>8</v>
      </c>
      <c r="F38" t="s">
        <v>2</v>
      </c>
      <c r="I38" t="s">
        <v>14</v>
      </c>
      <c r="J38" t="s">
        <v>3</v>
      </c>
      <c r="M38" t="s">
        <v>15</v>
      </c>
      <c r="N38" t="s">
        <v>20</v>
      </c>
      <c r="O38" t="s">
        <v>21</v>
      </c>
      <c r="Y38" t="s">
        <v>58</v>
      </c>
    </row>
    <row r="39" spans="1:31">
      <c r="A39">
        <v>197742</v>
      </c>
      <c r="B39">
        <v>197802</v>
      </c>
      <c r="C39">
        <f>VLOOKUP(Comb_rev!$A39,Sheet1!$A$2:$L$1643,4,FALSE)</f>
        <v>1.409</v>
      </c>
      <c r="D39">
        <f>VLOOKUP(Comb_rev!$A39,Sheet1!$A$2:$L$1643,5,FALSE)</f>
        <v>-22.495000000000001</v>
      </c>
      <c r="E39">
        <f>VLOOKUP(Comb_rev!$A39,Sheet1!$A$2:$L$1643,6,FALSE)</f>
        <v>436.41500000000002</v>
      </c>
      <c r="F39">
        <f>0.5*(VLOOKUP(Comb_rev!$A39,Sheet1!$A$2:$L$1643,8,FALSE)+VLOOKUP(Comb_rev!$B39,Sheet1!$A$2:$L$1643,8,FALSE))</f>
        <v>2.8670999999999998</v>
      </c>
      <c r="I39">
        <f>0.5*SQRT(VLOOKUP(Comb_rev!$A39,Sheet1!$A$2:$L$1643,9,FALSE)^2+VLOOKUP(Comb_rev!$B39,Sheet1!$A$2:$L$1643,9,FALSE)^2)</f>
        <v>3.9623225512317895E-5</v>
      </c>
      <c r="J39">
        <f>0.5*(VLOOKUP(Comb_rev!$A39,Sheet1!$A$2:$L$1643,10,FALSE)+VLOOKUP(Comb_rev!$B39,Sheet1!$A$2:$L$1643,10,FALSE))</f>
        <v>2.8672950000000004</v>
      </c>
      <c r="M39">
        <f>0.5*SQRT(VLOOKUP(Comb_rev!$A39,Sheet1!$A$2:$L$1643,11,FALSE)^2+VLOOKUP(Comb_rev!$B39,Sheet1!$A$2:$L$1643,11,FALSE)^2)</f>
        <v>4.8166378315169183E-5</v>
      </c>
      <c r="N39">
        <v>7.5</v>
      </c>
      <c r="O39">
        <f>E39-460.2</f>
        <v>-23.784999999999968</v>
      </c>
      <c r="Y39" t="s">
        <v>57</v>
      </c>
      <c r="Z39" t="s">
        <v>64</v>
      </c>
      <c r="AA39" t="s">
        <v>65</v>
      </c>
    </row>
    <row r="40" spans="1:31">
      <c r="A40">
        <v>197747</v>
      </c>
      <c r="B40">
        <v>197807</v>
      </c>
      <c r="C40">
        <f>VLOOKUP(Comb_rev!$A40,Sheet1!$A$2:$L$1643,4,FALSE)</f>
        <v>1.409</v>
      </c>
      <c r="D40">
        <f>VLOOKUP(Comb_rev!$A40,Sheet1!$A$2:$L$1643,5,FALSE)</f>
        <v>-22.402999999999999</v>
      </c>
      <c r="E40">
        <f>VLOOKUP(Comb_rev!$A40,Sheet1!$A$2:$L$1643,6,FALSE)</f>
        <v>446.34300000000002</v>
      </c>
      <c r="F40">
        <f>0.5*(VLOOKUP(Comb_rev!$A40,Sheet1!$A$2:$L$1643,8,FALSE)+VLOOKUP(Comb_rev!$B40,Sheet1!$A$2:$L$1643,8,FALSE))</f>
        <v>2.8669500000000001</v>
      </c>
      <c r="I40">
        <f>0.5*SQRT(VLOOKUP(Comb_rev!$A40,Sheet1!$A$2:$L$1643,9,FALSE)^2+VLOOKUP(Comb_rev!$B40,Sheet1!$A$2:$L$1643,9,FALSE)^2)</f>
        <v>3.9604292696625708E-5</v>
      </c>
      <c r="J40">
        <f>0.5*(VLOOKUP(Comb_rev!$A40,Sheet1!$A$2:$L$1643,10,FALSE)+VLOOKUP(Comb_rev!$B40,Sheet1!$A$2:$L$1643,10,FALSE))</f>
        <v>2.86734</v>
      </c>
      <c r="M40">
        <f>0.5*SQRT(VLOOKUP(Comb_rev!$A40,Sheet1!$A$2:$L$1643,11,FALSE)^2+VLOOKUP(Comb_rev!$B40,Sheet1!$A$2:$L$1643,11,FALSE)^2)</f>
        <v>4.9578221024962159E-5</v>
      </c>
      <c r="N40">
        <v>7.5</v>
      </c>
      <c r="O40">
        <f t="shared" ref="O40:O50" si="6">E40-460.2</f>
        <v>-13.856999999999971</v>
      </c>
      <c r="Y40" t="s">
        <v>59</v>
      </c>
      <c r="Z40">
        <f>AC40</f>
        <v>6.3921200000000002</v>
      </c>
      <c r="AA40">
        <f>AD40</f>
        <v>6.6287900000000004</v>
      </c>
      <c r="AC40">
        <v>6.3921200000000002</v>
      </c>
      <c r="AD40">
        <v>6.6287900000000004</v>
      </c>
    </row>
    <row r="41" spans="1:31">
      <c r="A41">
        <v>197752</v>
      </c>
      <c r="B41">
        <v>197812</v>
      </c>
      <c r="C41">
        <f>VLOOKUP(Comb_rev!$A41,Sheet1!$A$2:$L$1643,4,FALSE)</f>
        <v>1.409</v>
      </c>
      <c r="D41">
        <f>VLOOKUP(Comb_rev!$A41,Sheet1!$A$2:$L$1643,5,FALSE)</f>
        <v>-22.361000000000001</v>
      </c>
      <c r="E41">
        <f>VLOOKUP(Comb_rev!$A41,Sheet1!$A$2:$L$1643,6,FALSE)</f>
        <v>449.63099999999997</v>
      </c>
      <c r="F41">
        <f>0.5*(VLOOKUP(Comb_rev!$A41,Sheet1!$A$2:$L$1643,8,FALSE)+VLOOKUP(Comb_rev!$B41,Sheet1!$A$2:$L$1643,8,FALSE))</f>
        <v>2.8670499999999999</v>
      </c>
      <c r="I41">
        <f>0.5*SQRT(VLOOKUP(Comb_rev!$A41,Sheet1!$A$2:$L$1643,9,FALSE)^2+VLOOKUP(Comb_rev!$B41,Sheet1!$A$2:$L$1643,9,FALSE)^2)</f>
        <v>4.4119156836911556E-5</v>
      </c>
      <c r="J41">
        <f>0.5*(VLOOKUP(Comb_rev!$A41,Sheet1!$A$2:$L$1643,10,FALSE)+VLOOKUP(Comb_rev!$B41,Sheet1!$A$2:$L$1643,10,FALSE))</f>
        <v>2.86734</v>
      </c>
      <c r="M41">
        <f>0.5*SQRT(VLOOKUP(Comb_rev!$A41,Sheet1!$A$2:$L$1643,11,FALSE)^2+VLOOKUP(Comb_rev!$B41,Sheet1!$A$2:$L$1643,11,FALSE)^2)</f>
        <v>4.9744346412431635E-5</v>
      </c>
      <c r="N41">
        <v>7.5</v>
      </c>
      <c r="O41">
        <f t="shared" si="6"/>
        <v>-10.569000000000017</v>
      </c>
      <c r="Y41" t="s">
        <v>60</v>
      </c>
      <c r="Z41">
        <f t="shared" ref="Z41:AA44" si="7">AC41</f>
        <v>0.6</v>
      </c>
      <c r="AA41">
        <f t="shared" si="7"/>
        <v>0.6</v>
      </c>
      <c r="AC41">
        <v>0.6</v>
      </c>
      <c r="AD41">
        <v>0.6</v>
      </c>
    </row>
    <row r="42" spans="1:31">
      <c r="A42">
        <v>197757</v>
      </c>
      <c r="B42">
        <v>197817</v>
      </c>
      <c r="C42">
        <f>VLOOKUP(Comb_rev!$A42,Sheet1!$A$2:$L$1643,4,FALSE)</f>
        <v>1.409</v>
      </c>
      <c r="D42">
        <f>VLOOKUP(Comb_rev!$A42,Sheet1!$A$2:$L$1643,5,FALSE)</f>
        <v>-22.382000000000001</v>
      </c>
      <c r="E42">
        <f>VLOOKUP(Comb_rev!$A42,Sheet1!$A$2:$L$1643,6,FALSE)</f>
        <v>452.892</v>
      </c>
      <c r="F42">
        <f>0.5*(VLOOKUP(Comb_rev!$A42,Sheet1!$A$2:$L$1643,8,FALSE)+VLOOKUP(Comb_rev!$B42,Sheet1!$A$2:$L$1643,8,FALSE))</f>
        <v>2.8669599999999997</v>
      </c>
      <c r="I42">
        <f>0.5*SQRT(VLOOKUP(Comb_rev!$A42,Sheet1!$A$2:$L$1643,9,FALSE)^2+VLOOKUP(Comb_rev!$B42,Sheet1!$A$2:$L$1643,9,FALSE)^2)</f>
        <v>4.3341665865538669E-5</v>
      </c>
      <c r="J42">
        <f>0.5*(VLOOKUP(Comb_rev!$A42,Sheet1!$A$2:$L$1643,10,FALSE)+VLOOKUP(Comb_rev!$B42,Sheet1!$A$2:$L$1643,10,FALSE))</f>
        <v>2.8673700000000002</v>
      </c>
      <c r="M42">
        <f>0.5*SQRT(VLOOKUP(Comb_rev!$A42,Sheet1!$A$2:$L$1643,11,FALSE)^2+VLOOKUP(Comb_rev!$B42,Sheet1!$A$2:$L$1643,11,FALSE)^2)</f>
        <v>4.9852281793314136E-5</v>
      </c>
      <c r="N42">
        <v>7.5</v>
      </c>
      <c r="O42">
        <f t="shared" si="6"/>
        <v>-7.3079999999999927</v>
      </c>
      <c r="Y42" t="s">
        <v>61</v>
      </c>
      <c r="Z42">
        <v>0</v>
      </c>
      <c r="AA42">
        <v>0</v>
      </c>
      <c r="AC42">
        <v>460.291</v>
      </c>
      <c r="AD42">
        <v>460.22300000000001</v>
      </c>
      <c r="AE42" s="4">
        <f>AVERAGE(AC42:AD42)</f>
        <v>460.25700000000001</v>
      </c>
    </row>
    <row r="43" spans="1:31">
      <c r="A43">
        <v>197762</v>
      </c>
      <c r="B43">
        <v>197822</v>
      </c>
      <c r="C43">
        <f>VLOOKUP(Comb_rev!$A43,Sheet1!$A$2:$L$1643,4,FALSE)</f>
        <v>1.409</v>
      </c>
      <c r="D43">
        <f>VLOOKUP(Comb_rev!$A43,Sheet1!$A$2:$L$1643,5,FALSE)</f>
        <v>-22.364999999999998</v>
      </c>
      <c r="E43">
        <f>VLOOKUP(Comb_rev!$A43,Sheet1!$A$2:$L$1643,6,FALSE)</f>
        <v>456.22</v>
      </c>
      <c r="F43">
        <f>0.5*(VLOOKUP(Comb_rev!$A43,Sheet1!$A$2:$L$1643,8,FALSE)+VLOOKUP(Comb_rev!$B43,Sheet1!$A$2:$L$1643,8,FALSE))</f>
        <v>2.8672500000000003</v>
      </c>
      <c r="I43">
        <f>0.5*SQRT(VLOOKUP(Comb_rev!$A43,Sheet1!$A$2:$L$1643,9,FALSE)^2+VLOOKUP(Comb_rev!$B43,Sheet1!$A$2:$L$1643,9,FALSE)^2)</f>
        <v>5.1696228102251329E-5</v>
      </c>
      <c r="J43">
        <f>0.5*(VLOOKUP(Comb_rev!$A43,Sheet1!$A$2:$L$1643,10,FALSE)+VLOOKUP(Comb_rev!$B43,Sheet1!$A$2:$L$1643,10,FALSE))</f>
        <v>2.86781</v>
      </c>
      <c r="M43">
        <f>0.5*SQRT(VLOOKUP(Comb_rev!$A43,Sheet1!$A$2:$L$1643,11,FALSE)^2+VLOOKUP(Comb_rev!$B43,Sheet1!$A$2:$L$1643,11,FALSE)^2)</f>
        <v>5.9665735560705192E-5</v>
      </c>
      <c r="N43">
        <v>7.5</v>
      </c>
      <c r="O43">
        <f t="shared" si="6"/>
        <v>-3.9799999999999613</v>
      </c>
      <c r="Y43" t="s">
        <v>62</v>
      </c>
      <c r="Z43">
        <f t="shared" si="7"/>
        <v>2.867</v>
      </c>
      <c r="AA43">
        <f t="shared" si="7"/>
        <v>2.8673000000000002</v>
      </c>
      <c r="AC43">
        <v>2.867</v>
      </c>
      <c r="AD43">
        <v>2.8673000000000002</v>
      </c>
    </row>
    <row r="44" spans="1:31">
      <c r="A44">
        <v>197767</v>
      </c>
      <c r="B44">
        <v>197827</v>
      </c>
      <c r="C44">
        <f>VLOOKUP(Comb_rev!$A44,Sheet1!$A$2:$L$1643,4,FALSE)</f>
        <v>1.409</v>
      </c>
      <c r="D44">
        <f>VLOOKUP(Comb_rev!$A44,Sheet1!$A$2:$L$1643,5,FALSE)</f>
        <v>-22.515999999999998</v>
      </c>
      <c r="E44">
        <f>VLOOKUP(Comb_rev!$A44,Sheet1!$A$2:$L$1643,6,FALSE)</f>
        <v>460.06099999999998</v>
      </c>
      <c r="F44">
        <f>0.5*(VLOOKUP(Comb_rev!$A44,Sheet1!$A$2:$L$1643,8,FALSE)+VLOOKUP(Comb_rev!$B44,Sheet1!$A$2:$L$1643,8,FALSE))</f>
        <v>2.8704799999999997</v>
      </c>
      <c r="I44">
        <f>0.5*SQRT(VLOOKUP(Comb_rev!$A44,Sheet1!$A$2:$L$1643,9,FALSE)^2+VLOOKUP(Comb_rev!$B44,Sheet1!$A$2:$L$1643,9,FALSE)^2)</f>
        <v>1.3339508986465732E-4</v>
      </c>
      <c r="J44">
        <f>0.5*(VLOOKUP(Comb_rev!$A44,Sheet1!$A$2:$L$1643,10,FALSE)+VLOOKUP(Comb_rev!$B44,Sheet1!$A$2:$L$1643,10,FALSE))</f>
        <v>2.87134</v>
      </c>
      <c r="M44">
        <f>0.5*SQRT(VLOOKUP(Comb_rev!$A44,Sheet1!$A$2:$L$1643,11,FALSE)^2+VLOOKUP(Comb_rev!$B44,Sheet1!$A$2:$L$1643,11,FALSE)^2)</f>
        <v>1.3337259838512559E-4</v>
      </c>
      <c r="N44">
        <v>7.5</v>
      </c>
      <c r="O44">
        <f t="shared" si="6"/>
        <v>-0.13900000000001</v>
      </c>
      <c r="Y44" t="s">
        <v>63</v>
      </c>
      <c r="Z44">
        <f t="shared" si="7"/>
        <v>2.22592E-2</v>
      </c>
      <c r="AA44">
        <f t="shared" si="7"/>
        <v>2.67586E-2</v>
      </c>
      <c r="AC44">
        <v>2.22592E-2</v>
      </c>
      <c r="AD44">
        <v>2.67586E-2</v>
      </c>
    </row>
    <row r="45" spans="1:31">
      <c r="A45">
        <v>197772</v>
      </c>
      <c r="B45">
        <v>197832</v>
      </c>
      <c r="C45">
        <f>VLOOKUP(Comb_rev!$A45,Sheet1!$A$2:$L$1643,4,FALSE)</f>
        <v>1.409</v>
      </c>
      <c r="D45">
        <f>VLOOKUP(Comb_rev!$A45,Sheet1!$A$2:$L$1643,5,FALSE)</f>
        <v>-22.85</v>
      </c>
      <c r="E45">
        <f>VLOOKUP(Comb_rev!$A45,Sheet1!$A$2:$L$1643,6,FALSE)</f>
        <v>463.88</v>
      </c>
      <c r="F45">
        <f>0.5*(VLOOKUP(Comb_rev!$A45,Sheet1!$A$2:$L$1643,8,FALSE)+VLOOKUP(Comb_rev!$B45,Sheet1!$A$2:$L$1643,8,FALSE))</f>
        <v>2.8678900000000001</v>
      </c>
      <c r="I45">
        <f>0.5*SQRT(VLOOKUP(Comb_rev!$A45,Sheet1!$A$2:$L$1643,9,FALSE)^2+VLOOKUP(Comb_rev!$B45,Sheet1!$A$2:$L$1643,9,FALSE)^2)</f>
        <v>7.1451032182887327E-5</v>
      </c>
      <c r="J45">
        <f>0.5*(VLOOKUP(Comb_rev!$A45,Sheet1!$A$2:$L$1643,10,FALSE)+VLOOKUP(Comb_rev!$B45,Sheet1!$A$2:$L$1643,10,FALSE))</f>
        <v>2.8684500000000002</v>
      </c>
      <c r="M45">
        <f>0.5*SQRT(VLOOKUP(Comb_rev!$A45,Sheet1!$A$2:$L$1643,11,FALSE)^2+VLOOKUP(Comb_rev!$B45,Sheet1!$A$2:$L$1643,11,FALSE)^2)</f>
        <v>8.5212968496585078E-5</v>
      </c>
      <c r="N45">
        <v>7.5</v>
      </c>
      <c r="O45">
        <f t="shared" si="6"/>
        <v>3.6800000000000068</v>
      </c>
    </row>
    <row r="46" spans="1:31">
      <c r="A46">
        <v>197777</v>
      </c>
      <c r="B46">
        <v>197837</v>
      </c>
      <c r="C46">
        <f>VLOOKUP(Comb_rev!$A46,Sheet1!$A$2:$L$1643,4,FALSE)</f>
        <v>1.409</v>
      </c>
      <c r="D46">
        <f>VLOOKUP(Comb_rev!$A46,Sheet1!$A$2:$L$1643,5,FALSE)</f>
        <v>-23.196999999999999</v>
      </c>
      <c r="E46">
        <f>VLOOKUP(Comb_rev!$A46,Sheet1!$A$2:$L$1643,6,FALSE)</f>
        <v>467.15899999999999</v>
      </c>
      <c r="F46">
        <f>0.5*(VLOOKUP(Comb_rev!$A46,Sheet1!$A$2:$L$1643,8,FALSE)+VLOOKUP(Comb_rev!$B46,Sheet1!$A$2:$L$1643,8,FALSE))</f>
        <v>2.8668550000000002</v>
      </c>
      <c r="I46">
        <f>0.5*SQRT(VLOOKUP(Comb_rev!$A46,Sheet1!$A$2:$L$1643,9,FALSE)^2+VLOOKUP(Comb_rev!$B46,Sheet1!$A$2:$L$1643,9,FALSE)^2)</f>
        <v>3.7831864876053889E-5</v>
      </c>
      <c r="J46">
        <f>0.5*(VLOOKUP(Comb_rev!$A46,Sheet1!$A$2:$L$1643,10,FALSE)+VLOOKUP(Comb_rev!$B46,Sheet1!$A$2:$L$1643,10,FALSE))</f>
        <v>2.8674400000000002</v>
      </c>
      <c r="M46">
        <f>0.5*SQRT(VLOOKUP(Comb_rev!$A46,Sheet1!$A$2:$L$1643,11,FALSE)^2+VLOOKUP(Comb_rev!$B46,Sheet1!$A$2:$L$1643,11,FALSE)^2)</f>
        <v>4.8166378315169183E-5</v>
      </c>
      <c r="N46">
        <v>7.5</v>
      </c>
      <c r="O46">
        <f t="shared" si="6"/>
        <v>6.9590000000000032</v>
      </c>
    </row>
    <row r="47" spans="1:31">
      <c r="A47">
        <v>197782</v>
      </c>
      <c r="B47">
        <v>197842</v>
      </c>
      <c r="C47">
        <f>VLOOKUP(Comb_rev!$A47,Sheet1!$A$2:$L$1643,4,FALSE)</f>
        <v>1.4079999999999999</v>
      </c>
      <c r="D47">
        <f>VLOOKUP(Comb_rev!$A47,Sheet1!$A$2:$L$1643,5,FALSE)</f>
        <v>-23.528400000000001</v>
      </c>
      <c r="E47">
        <f>VLOOKUP(Comb_rev!$A47,Sheet1!$A$2:$L$1643,6,FALSE)</f>
        <v>470.44299999999998</v>
      </c>
      <c r="F47">
        <f>0.5*(VLOOKUP(Comb_rev!$A47,Sheet1!$A$2:$L$1643,8,FALSE)+VLOOKUP(Comb_rev!$B47,Sheet1!$A$2:$L$1643,8,FALSE))</f>
        <v>2.8669250000000002</v>
      </c>
      <c r="I47">
        <f>0.5*SQRT(VLOOKUP(Comb_rev!$A47,Sheet1!$A$2:$L$1643,9,FALSE)^2+VLOOKUP(Comb_rev!$B47,Sheet1!$A$2:$L$1643,9,FALSE)^2)</f>
        <v>4.1067018396762139E-5</v>
      </c>
      <c r="J47">
        <f>0.5*(VLOOKUP(Comb_rev!$A47,Sheet1!$A$2:$L$1643,10,FALSE)+VLOOKUP(Comb_rev!$B47,Sheet1!$A$2:$L$1643,10,FALSE))</f>
        <v>2.8672750000000002</v>
      </c>
      <c r="M47">
        <f>0.5*SQRT(VLOOKUP(Comb_rev!$A47,Sheet1!$A$2:$L$1643,11,FALSE)^2+VLOOKUP(Comb_rev!$B47,Sheet1!$A$2:$L$1643,11,FALSE)^2)</f>
        <v>4.9912423303221813E-5</v>
      </c>
      <c r="N47">
        <v>7.5</v>
      </c>
      <c r="O47">
        <f t="shared" si="6"/>
        <v>10.242999999999995</v>
      </c>
    </row>
    <row r="48" spans="1:31">
      <c r="A48">
        <v>197787</v>
      </c>
      <c r="B48">
        <v>197847</v>
      </c>
      <c r="C48">
        <f>VLOOKUP(Comb_rev!$A48,Sheet1!$A$2:$L$1643,4,FALSE)</f>
        <v>1.4079999999999999</v>
      </c>
      <c r="D48">
        <f>VLOOKUP(Comb_rev!$A48,Sheet1!$A$2:$L$1643,5,FALSE)</f>
        <v>-23.899000000000001</v>
      </c>
      <c r="E48">
        <f>VLOOKUP(Comb_rev!$A48,Sheet1!$A$2:$L$1643,6,FALSE)</f>
        <v>473.73</v>
      </c>
      <c r="F48">
        <f>0.5*(VLOOKUP(Comb_rev!$A48,Sheet1!$A$2:$L$1643,8,FALSE)+VLOOKUP(Comb_rev!$B48,Sheet1!$A$2:$L$1643,8,FALSE))</f>
        <v>2.867105</v>
      </c>
      <c r="I48">
        <f>0.5*SQRT(VLOOKUP(Comb_rev!$A48,Sheet1!$A$2:$L$1643,9,FALSE)^2+VLOOKUP(Comb_rev!$B48,Sheet1!$A$2:$L$1643,9,FALSE)^2)</f>
        <v>4.2520583250938601E-5</v>
      </c>
      <c r="J48">
        <f>0.5*(VLOOKUP(Comb_rev!$A48,Sheet1!$A$2:$L$1643,10,FALSE)+VLOOKUP(Comb_rev!$B48,Sheet1!$A$2:$L$1643,10,FALSE))</f>
        <v>2.8672550000000001</v>
      </c>
      <c r="M48">
        <f>0.5*SQRT(VLOOKUP(Comb_rev!$A48,Sheet1!$A$2:$L$1643,11,FALSE)^2+VLOOKUP(Comb_rev!$B48,Sheet1!$A$2:$L$1643,11,FALSE)^2)</f>
        <v>5.0955863254389083E-5</v>
      </c>
      <c r="N48">
        <v>7.5</v>
      </c>
      <c r="O48">
        <f t="shared" si="6"/>
        <v>13.53000000000003</v>
      </c>
    </row>
    <row r="49" spans="1:31">
      <c r="A49">
        <v>197792</v>
      </c>
      <c r="B49">
        <v>197852</v>
      </c>
      <c r="C49">
        <f>VLOOKUP(Comb_rev!$A49,Sheet1!$A$2:$L$1643,4,FALSE)</f>
        <v>1.409</v>
      </c>
      <c r="D49">
        <f>VLOOKUP(Comb_rev!$A49,Sheet1!$A$2:$L$1643,5,FALSE)</f>
        <v>-24.329000000000001</v>
      </c>
      <c r="E49">
        <f>VLOOKUP(Comb_rev!$A49,Sheet1!$A$2:$L$1643,6,FALSE)</f>
        <v>477.02499999999998</v>
      </c>
      <c r="F49">
        <f>0.5*(VLOOKUP(Comb_rev!$A49,Sheet1!$A$2:$L$1643,8,FALSE)+VLOOKUP(Comb_rev!$B49,Sheet1!$A$2:$L$1643,8,FALSE))</f>
        <v>2.8669850000000001</v>
      </c>
      <c r="I49">
        <f>0.5*SQRT(VLOOKUP(Comb_rev!$A49,Sheet1!$A$2:$L$1643,9,FALSE)^2+VLOOKUP(Comb_rev!$B49,Sheet1!$A$2:$L$1643,9,FALSE)^2)</f>
        <v>3.8538941345086275E-5</v>
      </c>
      <c r="J49">
        <f>0.5*(VLOOKUP(Comb_rev!$A49,Sheet1!$A$2:$L$1643,10,FALSE)+VLOOKUP(Comb_rev!$B49,Sheet1!$A$2:$L$1643,10,FALSE))</f>
        <v>2.86721</v>
      </c>
      <c r="M49">
        <f>0.5*SQRT(VLOOKUP(Comb_rev!$A49,Sheet1!$A$2:$L$1643,11,FALSE)^2+VLOOKUP(Comb_rev!$B49,Sheet1!$A$2:$L$1643,11,FALSE)^2)</f>
        <v>4.9678969393496886E-5</v>
      </c>
      <c r="N49">
        <v>7.5</v>
      </c>
      <c r="O49">
        <f t="shared" si="6"/>
        <v>16.824999999999989</v>
      </c>
    </row>
    <row r="50" spans="1:31">
      <c r="A50">
        <v>197797</v>
      </c>
      <c r="B50">
        <v>197857</v>
      </c>
      <c r="C50">
        <f>VLOOKUP(Comb_rev!$A50,Sheet1!$A$2:$L$1643,4,FALSE)</f>
        <v>1.4079999999999999</v>
      </c>
      <c r="D50">
        <f>VLOOKUP(Comb_rev!$A50,Sheet1!$A$2:$L$1643,5,FALSE)</f>
        <v>-25.457799999999999</v>
      </c>
      <c r="E50">
        <f>VLOOKUP(Comb_rev!$A50,Sheet1!$A$2:$L$1643,6,FALSE)</f>
        <v>486.815</v>
      </c>
      <c r="F50">
        <f>0.5*(VLOOKUP(Comb_rev!$A50,Sheet1!$A$2:$L$1643,8,FALSE)+VLOOKUP(Comb_rev!$B50,Sheet1!$A$2:$L$1643,8,FALSE))</f>
        <v>2.8670499999999999</v>
      </c>
      <c r="I50">
        <f>0.5*SQRT(VLOOKUP(Comb_rev!$A50,Sheet1!$A$2:$L$1643,9,FALSE)^2+VLOOKUP(Comb_rev!$B50,Sheet1!$A$2:$L$1643,9,FALSE)^2)</f>
        <v>4.7320714280323366E-5</v>
      </c>
      <c r="J50">
        <f>0.5*(VLOOKUP(Comb_rev!$A50,Sheet1!$A$2:$L$1643,10,FALSE)+VLOOKUP(Comb_rev!$B50,Sheet1!$A$2:$L$1643,10,FALSE))</f>
        <v>2.8672050000000002</v>
      </c>
      <c r="M50">
        <f>0.5*SQRT(VLOOKUP(Comb_rev!$A50,Sheet1!$A$2:$L$1643,11,FALSE)^2+VLOOKUP(Comb_rev!$B50,Sheet1!$A$2:$L$1643,11,FALSE)^2)</f>
        <v>4.9155365932927405E-5</v>
      </c>
      <c r="N50">
        <v>7.5</v>
      </c>
      <c r="O50">
        <f t="shared" si="6"/>
        <v>26.615000000000009</v>
      </c>
    </row>
    <row r="52" spans="1:31">
      <c r="E52">
        <f>(E44+E45)/2</f>
        <v>461.97050000000002</v>
      </c>
    </row>
    <row r="55" spans="1:31">
      <c r="A55" t="s">
        <v>18</v>
      </c>
    </row>
    <row r="56" spans="1:31">
      <c r="A56" t="s">
        <v>12</v>
      </c>
      <c r="B56" t="s">
        <v>13</v>
      </c>
      <c r="C56" t="s">
        <v>6</v>
      </c>
      <c r="D56" t="s">
        <v>7</v>
      </c>
      <c r="E56" t="s">
        <v>8</v>
      </c>
      <c r="F56" t="s">
        <v>2</v>
      </c>
      <c r="I56" t="s">
        <v>14</v>
      </c>
      <c r="J56" t="s">
        <v>3</v>
      </c>
      <c r="M56" t="s">
        <v>15</v>
      </c>
      <c r="N56" t="s">
        <v>20</v>
      </c>
      <c r="O56" t="s">
        <v>21</v>
      </c>
      <c r="Y56" t="s">
        <v>58</v>
      </c>
    </row>
    <row r="57" spans="1:31">
      <c r="A57">
        <v>197743</v>
      </c>
      <c r="B57">
        <v>197803</v>
      </c>
      <c r="C57">
        <f>VLOOKUP(Comb_rev!$A57,Sheet1!$A$2:$L$1643,4,FALSE)</f>
        <v>1.409</v>
      </c>
      <c r="D57">
        <f>VLOOKUP(Comb_rev!$A57,Sheet1!$A$2:$L$1643,5,FALSE)</f>
        <v>-20.0062</v>
      </c>
      <c r="E57">
        <f>VLOOKUP(Comb_rev!$A57,Sheet1!$A$2:$L$1643,6,FALSE)</f>
        <v>436.41399999999999</v>
      </c>
      <c r="F57">
        <f>0.5*(VLOOKUP(Comb_rev!$A57,Sheet1!$A$2:$L$1643,8,FALSE)+VLOOKUP(Comb_rev!$B57,Sheet1!$A$2:$L$1643,8,FALSE))</f>
        <v>2.8671350000000002</v>
      </c>
      <c r="I57">
        <f>0.5*SQRT(VLOOKUP(Comb_rev!$A57,Sheet1!$A$2:$L$1643,9,FALSE)^2+VLOOKUP(Comb_rev!$B57,Sheet1!$A$2:$L$1643,9,FALSE)^2)</f>
        <v>4.3488504228129073E-5</v>
      </c>
      <c r="J57">
        <f>0.5*(VLOOKUP(Comb_rev!$A57,Sheet1!$A$2:$L$1643,10,FALSE)+VLOOKUP(Comb_rev!$B57,Sheet1!$A$2:$L$1643,10,FALSE))</f>
        <v>2.8673149999999996</v>
      </c>
      <c r="M57">
        <f>0.5*SQRT(VLOOKUP(Comb_rev!$A57,Sheet1!$A$2:$L$1643,11,FALSE)^2+VLOOKUP(Comb_rev!$B57,Sheet1!$A$2:$L$1643,11,FALSE)^2)</f>
        <v>5.2002403790594143E-5</v>
      </c>
      <c r="N57">
        <v>10</v>
      </c>
      <c r="O57">
        <f>E57-460.2</f>
        <v>-23.786000000000001</v>
      </c>
      <c r="Y57" t="s">
        <v>57</v>
      </c>
      <c r="Z57" t="s">
        <v>64</v>
      </c>
      <c r="AA57" t="s">
        <v>65</v>
      </c>
    </row>
    <row r="58" spans="1:31">
      <c r="A58">
        <v>197748</v>
      </c>
      <c r="B58">
        <v>197808</v>
      </c>
      <c r="C58">
        <f>VLOOKUP(Comb_rev!$A58,Sheet1!$A$2:$L$1643,4,FALSE)</f>
        <v>1.409</v>
      </c>
      <c r="D58">
        <f>VLOOKUP(Comb_rev!$A58,Sheet1!$A$2:$L$1643,5,FALSE)</f>
        <v>-19.890999999999998</v>
      </c>
      <c r="E58">
        <f>VLOOKUP(Comb_rev!$A58,Sheet1!$A$2:$L$1643,6,FALSE)</f>
        <v>446.34300000000002</v>
      </c>
      <c r="F58">
        <f>0.5*(VLOOKUP(Comb_rev!$A58,Sheet1!$A$2:$L$1643,8,FALSE)+VLOOKUP(Comb_rev!$B58,Sheet1!$A$2:$L$1643,8,FALSE))</f>
        <v>2.8670299999999997</v>
      </c>
      <c r="I58">
        <f>0.5*SQRT(VLOOKUP(Comb_rev!$A58,Sheet1!$A$2:$L$1643,9,FALSE)^2+VLOOKUP(Comb_rev!$B58,Sheet1!$A$2:$L$1643,9,FALSE)^2)</f>
        <v>4.5773900860643282E-5</v>
      </c>
      <c r="J58">
        <f>0.5*(VLOOKUP(Comb_rev!$A58,Sheet1!$A$2:$L$1643,10,FALSE)+VLOOKUP(Comb_rev!$B58,Sheet1!$A$2:$L$1643,10,FALSE))</f>
        <v>2.8673250000000001</v>
      </c>
      <c r="M58">
        <f>0.5*SQRT(VLOOKUP(Comb_rev!$A58,Sheet1!$A$2:$L$1643,11,FALSE)^2+VLOOKUP(Comb_rev!$B58,Sheet1!$A$2:$L$1643,11,FALSE)^2)</f>
        <v>5.5056788863863104E-5</v>
      </c>
      <c r="N58">
        <v>10</v>
      </c>
      <c r="O58">
        <f t="shared" ref="O58:O68" si="8">E58-460.2</f>
        <v>-13.856999999999971</v>
      </c>
      <c r="Y58" t="s">
        <v>59</v>
      </c>
      <c r="Z58">
        <f>AC58</f>
        <v>4.9720899999999997</v>
      </c>
      <c r="AA58">
        <f>AD58</f>
        <v>6.5071099999999999</v>
      </c>
      <c r="AC58">
        <v>4.9720899999999997</v>
      </c>
      <c r="AD58">
        <v>6.5071099999999999</v>
      </c>
    </row>
    <row r="59" spans="1:31">
      <c r="A59">
        <v>197753</v>
      </c>
      <c r="B59">
        <v>197813</v>
      </c>
      <c r="C59">
        <f>VLOOKUP(Comb_rev!$A59,Sheet1!$A$2:$L$1643,4,FALSE)</f>
        <v>1.409</v>
      </c>
      <c r="D59">
        <f>VLOOKUP(Comb_rev!$A59,Sheet1!$A$2:$L$1643,5,FALSE)</f>
        <v>-19.863</v>
      </c>
      <c r="E59">
        <f>VLOOKUP(Comb_rev!$A59,Sheet1!$A$2:$L$1643,6,FALSE)</f>
        <v>449.63</v>
      </c>
      <c r="F59">
        <f>0.5*(VLOOKUP(Comb_rev!$A59,Sheet1!$A$2:$L$1643,8,FALSE)+VLOOKUP(Comb_rev!$B59,Sheet1!$A$2:$L$1643,8,FALSE))</f>
        <v>2.867</v>
      </c>
      <c r="I59">
        <f>0.5*SQRT(VLOOKUP(Comb_rev!$A59,Sheet1!$A$2:$L$1643,9,FALSE)^2+VLOOKUP(Comb_rev!$B59,Sheet1!$A$2:$L$1643,9,FALSE)^2)</f>
        <v>4.3156691254080172E-5</v>
      </c>
      <c r="J59">
        <f>0.5*(VLOOKUP(Comb_rev!$A59,Sheet1!$A$2:$L$1643,10,FALSE)+VLOOKUP(Comb_rev!$B59,Sheet1!$A$2:$L$1643,10,FALSE))</f>
        <v>2.8672500000000003</v>
      </c>
      <c r="M59">
        <f>0.5*SQRT(VLOOKUP(Comb_rev!$A59,Sheet1!$A$2:$L$1643,11,FALSE)^2+VLOOKUP(Comb_rev!$B59,Sheet1!$A$2:$L$1643,11,FALSE)^2)</f>
        <v>4.8810859447463123E-5</v>
      </c>
      <c r="N59">
        <v>10</v>
      </c>
      <c r="O59">
        <f t="shared" si="8"/>
        <v>-10.569999999999993</v>
      </c>
      <c r="Y59" t="s">
        <v>60</v>
      </c>
      <c r="Z59">
        <f t="shared" ref="Z59:AA62" si="9">AC59</f>
        <v>0.6</v>
      </c>
      <c r="AA59">
        <f t="shared" si="9"/>
        <v>0.6</v>
      </c>
      <c r="AC59">
        <v>0.6</v>
      </c>
      <c r="AD59">
        <v>0.6</v>
      </c>
    </row>
    <row r="60" spans="1:31">
      <c r="A60">
        <v>197758</v>
      </c>
      <c r="B60">
        <v>197818</v>
      </c>
      <c r="C60">
        <f>VLOOKUP(Comb_rev!$A60,Sheet1!$A$2:$L$1643,4,FALSE)</f>
        <v>1.409</v>
      </c>
      <c r="D60">
        <f>VLOOKUP(Comb_rev!$A60,Sheet1!$A$2:$L$1643,5,FALSE)</f>
        <v>-19.877099999999999</v>
      </c>
      <c r="E60">
        <f>VLOOKUP(Comb_rev!$A60,Sheet1!$A$2:$L$1643,6,FALSE)</f>
        <v>452.892</v>
      </c>
      <c r="F60">
        <f>0.5*(VLOOKUP(Comb_rev!$A60,Sheet1!$A$2:$L$1643,8,FALSE)+VLOOKUP(Comb_rev!$B60,Sheet1!$A$2:$L$1643,8,FALSE))</f>
        <v>2.8670849999999999</v>
      </c>
      <c r="I60">
        <f>0.5*SQRT(VLOOKUP(Comb_rev!$A60,Sheet1!$A$2:$L$1643,9,FALSE)^2+VLOOKUP(Comb_rev!$B60,Sheet1!$A$2:$L$1643,9,FALSE)^2)</f>
        <v>4.6674404120459855E-5</v>
      </c>
      <c r="J60">
        <f>0.5*(VLOOKUP(Comb_rev!$A60,Sheet1!$A$2:$L$1643,10,FALSE)+VLOOKUP(Comb_rev!$B60,Sheet1!$A$2:$L$1643,10,FALSE))</f>
        <v>2.8674200000000001</v>
      </c>
      <c r="M60">
        <f>0.5*SQRT(VLOOKUP(Comb_rev!$A60,Sheet1!$A$2:$L$1643,11,FALSE)^2+VLOOKUP(Comb_rev!$B60,Sheet1!$A$2:$L$1643,11,FALSE)^2)</f>
        <v>4.9145193050795921E-5</v>
      </c>
      <c r="N60">
        <v>10</v>
      </c>
      <c r="O60">
        <f t="shared" si="8"/>
        <v>-7.3079999999999927</v>
      </c>
      <c r="Y60" t="s">
        <v>61</v>
      </c>
      <c r="Z60">
        <v>0</v>
      </c>
      <c r="AA60">
        <v>0</v>
      </c>
      <c r="AC60">
        <v>460.19299999999998</v>
      </c>
      <c r="AD60">
        <v>459.97500000000002</v>
      </c>
      <c r="AE60" s="4">
        <f>AVERAGE(AC60:AD60)</f>
        <v>460.084</v>
      </c>
    </row>
    <row r="61" spans="1:31">
      <c r="A61">
        <v>197763</v>
      </c>
      <c r="B61">
        <v>197823</v>
      </c>
      <c r="C61">
        <f>VLOOKUP(Comb_rev!$A61,Sheet1!$A$2:$L$1643,4,FALSE)</f>
        <v>1.409</v>
      </c>
      <c r="D61">
        <f>VLOOKUP(Comb_rev!$A61,Sheet1!$A$2:$L$1643,5,FALSE)</f>
        <v>-19.867000000000001</v>
      </c>
      <c r="E61">
        <f>VLOOKUP(Comb_rev!$A61,Sheet1!$A$2:$L$1643,6,FALSE)</f>
        <v>456.22</v>
      </c>
      <c r="F61">
        <f>0.5*(VLOOKUP(Comb_rev!$A61,Sheet1!$A$2:$L$1643,8,FALSE)+VLOOKUP(Comb_rev!$B61,Sheet1!$A$2:$L$1643,8,FALSE))</f>
        <v>2.8668149999999999</v>
      </c>
      <c r="I61">
        <f>0.5*SQRT(VLOOKUP(Comb_rev!$A61,Sheet1!$A$2:$L$1643,9,FALSE)^2+VLOOKUP(Comb_rev!$B61,Sheet1!$A$2:$L$1643,9,FALSE)^2)</f>
        <v>3.9597979746446658E-5</v>
      </c>
      <c r="J61">
        <f>0.5*(VLOOKUP(Comb_rev!$A61,Sheet1!$A$2:$L$1643,10,FALSE)+VLOOKUP(Comb_rev!$B61,Sheet1!$A$2:$L$1643,10,FALSE))</f>
        <v>2.8673900000000003</v>
      </c>
      <c r="M61">
        <f>0.5*SQRT(VLOOKUP(Comb_rev!$A61,Sheet1!$A$2:$L$1643,11,FALSE)^2+VLOOKUP(Comb_rev!$B61,Sheet1!$A$2:$L$1643,11,FALSE)^2)</f>
        <v>4.7762432936356993E-5</v>
      </c>
      <c r="N61">
        <v>10</v>
      </c>
      <c r="O61">
        <f t="shared" si="8"/>
        <v>-3.9799999999999613</v>
      </c>
      <c r="Y61" t="s">
        <v>62</v>
      </c>
      <c r="Z61">
        <f t="shared" si="9"/>
        <v>2.8669899999999999</v>
      </c>
      <c r="AA61">
        <f t="shared" si="9"/>
        <v>2.8673299999999999</v>
      </c>
      <c r="AC61">
        <v>2.8669899999999999</v>
      </c>
      <c r="AD61">
        <v>2.8673299999999999</v>
      </c>
    </row>
    <row r="62" spans="1:31">
      <c r="A62">
        <v>197768</v>
      </c>
      <c r="B62">
        <v>197828</v>
      </c>
      <c r="C62">
        <f>VLOOKUP(Comb_rev!$A62,Sheet1!$A$2:$L$1643,4,FALSE)</f>
        <v>1.409</v>
      </c>
      <c r="D62">
        <f>VLOOKUP(Comb_rev!$A62,Sheet1!$A$2:$L$1643,5,FALSE)</f>
        <v>-20.0245</v>
      </c>
      <c r="E62">
        <f>VLOOKUP(Comb_rev!$A62,Sheet1!$A$2:$L$1643,6,FALSE)</f>
        <v>460.17599999999999</v>
      </c>
      <c r="F62">
        <f>0.5*(VLOOKUP(Comb_rev!$A62,Sheet1!$A$2:$L$1643,8,FALSE)+VLOOKUP(Comb_rev!$B62,Sheet1!$A$2:$L$1643,8,FALSE))</f>
        <v>2.86761</v>
      </c>
      <c r="I62">
        <f>0.5*SQRT(VLOOKUP(Comb_rev!$A62,Sheet1!$A$2:$L$1643,9,FALSE)^2+VLOOKUP(Comb_rev!$B62,Sheet1!$A$2:$L$1643,9,FALSE)^2)</f>
        <v>5.0589030431507581E-5</v>
      </c>
      <c r="J62">
        <f>0.5*(VLOOKUP(Comb_rev!$A62,Sheet1!$A$2:$L$1643,10,FALSE)+VLOOKUP(Comb_rev!$B62,Sheet1!$A$2:$L$1643,10,FALSE))</f>
        <v>2.8676249999999999</v>
      </c>
      <c r="M62">
        <f>0.5*SQRT(VLOOKUP(Comb_rev!$A62,Sheet1!$A$2:$L$1643,11,FALSE)^2+VLOOKUP(Comb_rev!$B62,Sheet1!$A$2:$L$1643,11,FALSE)^2)</f>
        <v>5.3263495942343102E-5</v>
      </c>
      <c r="N62">
        <v>10</v>
      </c>
      <c r="O62">
        <f t="shared" si="8"/>
        <v>-2.4000000000000909E-2</v>
      </c>
      <c r="Y62" t="s">
        <v>63</v>
      </c>
      <c r="Z62">
        <f t="shared" si="9"/>
        <v>3.13978E-3</v>
      </c>
      <c r="AA62">
        <f t="shared" si="9"/>
        <v>1.9156399999999999E-3</v>
      </c>
      <c r="AC62">
        <v>3.13978E-3</v>
      </c>
      <c r="AD62">
        <v>1.9156399999999999E-3</v>
      </c>
    </row>
    <row r="63" spans="1:31">
      <c r="A63">
        <v>197773</v>
      </c>
      <c r="B63">
        <v>197833</v>
      </c>
      <c r="C63">
        <f>VLOOKUP(Comb_rev!$A63,Sheet1!$A$2:$L$1643,4,FALSE)</f>
        <v>1.409</v>
      </c>
      <c r="D63">
        <f>VLOOKUP(Comb_rev!$A63,Sheet1!$A$2:$L$1643,5,FALSE)</f>
        <v>-20.364999999999998</v>
      </c>
      <c r="E63">
        <f>VLOOKUP(Comb_rev!$A63,Sheet1!$A$2:$L$1643,6,FALSE)</f>
        <v>464.13200000000001</v>
      </c>
      <c r="F63">
        <f>0.5*(VLOOKUP(Comb_rev!$A63,Sheet1!$A$2:$L$1643,8,FALSE)+VLOOKUP(Comb_rev!$B63,Sheet1!$A$2:$L$1643,8,FALSE))</f>
        <v>2.86687</v>
      </c>
      <c r="I63">
        <f>0.5*SQRT(VLOOKUP(Comb_rev!$A63,Sheet1!$A$2:$L$1643,9,FALSE)^2+VLOOKUP(Comb_rev!$B63,Sheet1!$A$2:$L$1643,9,FALSE)^2)</f>
        <v>4.0660177077823948E-5</v>
      </c>
      <c r="J63">
        <f>0.5*(VLOOKUP(Comb_rev!$A63,Sheet1!$A$2:$L$1643,10,FALSE)+VLOOKUP(Comb_rev!$B63,Sheet1!$A$2:$L$1643,10,FALSE))</f>
        <v>2.8673500000000001</v>
      </c>
      <c r="M63">
        <f>0.5*SQRT(VLOOKUP(Comb_rev!$A63,Sheet1!$A$2:$L$1643,11,FALSE)^2+VLOOKUP(Comb_rev!$B63,Sheet1!$A$2:$L$1643,11,FALSE)^2)</f>
        <v>4.9542910693660302E-5</v>
      </c>
      <c r="N63">
        <v>10</v>
      </c>
      <c r="O63">
        <f t="shared" si="8"/>
        <v>3.9320000000000164</v>
      </c>
    </row>
    <row r="64" spans="1:31">
      <c r="A64">
        <v>197778</v>
      </c>
      <c r="B64">
        <v>197838</v>
      </c>
      <c r="C64">
        <f>VLOOKUP(Comb_rev!$A64,Sheet1!$A$2:$L$1643,4,FALSE)</f>
        <v>1.409</v>
      </c>
      <c r="D64">
        <f>VLOOKUP(Comb_rev!$A64,Sheet1!$A$2:$L$1643,5,FALSE)</f>
        <v>-20.721</v>
      </c>
      <c r="E64">
        <f>VLOOKUP(Comb_rev!$A64,Sheet1!$A$2:$L$1643,6,FALSE)</f>
        <v>467.41899999999998</v>
      </c>
      <c r="F64">
        <f>0.5*(VLOOKUP(Comb_rev!$A64,Sheet1!$A$2:$L$1643,8,FALSE)+VLOOKUP(Comb_rev!$B64,Sheet1!$A$2:$L$1643,8,FALSE))</f>
        <v>2.8670499999999999</v>
      </c>
      <c r="I64">
        <f>0.5*SQRT(VLOOKUP(Comb_rev!$A64,Sheet1!$A$2:$L$1643,9,FALSE)^2+VLOOKUP(Comb_rev!$B64,Sheet1!$A$2:$L$1643,9,FALSE)^2)</f>
        <v>4.3982951242498501E-5</v>
      </c>
      <c r="J64">
        <f>0.5*(VLOOKUP(Comb_rev!$A64,Sheet1!$A$2:$L$1643,10,FALSE)+VLOOKUP(Comb_rev!$B64,Sheet1!$A$2:$L$1643,10,FALSE))</f>
        <v>2.8673500000000001</v>
      </c>
      <c r="M64">
        <f>0.5*SQRT(VLOOKUP(Comb_rev!$A64,Sheet1!$A$2:$L$1643,11,FALSE)^2+VLOOKUP(Comb_rev!$B64,Sheet1!$A$2:$L$1643,11,FALSE)^2)</f>
        <v>5.2002403790594143E-5</v>
      </c>
      <c r="N64">
        <v>10</v>
      </c>
      <c r="O64">
        <f t="shared" si="8"/>
        <v>7.2189999999999941</v>
      </c>
    </row>
    <row r="65" spans="1:27">
      <c r="A65">
        <v>197783</v>
      </c>
      <c r="B65">
        <v>197843</v>
      </c>
      <c r="C65">
        <f>VLOOKUP(Comb_rev!$A65,Sheet1!$A$2:$L$1643,4,FALSE)</f>
        <v>1.4079999999999999</v>
      </c>
      <c r="D65">
        <f>VLOOKUP(Comb_rev!$A65,Sheet1!$A$2:$L$1643,5,FALSE)</f>
        <v>-21.041</v>
      </c>
      <c r="E65">
        <f>VLOOKUP(Comb_rev!$A65,Sheet1!$A$2:$L$1643,6,FALSE)</f>
        <v>470.69200000000001</v>
      </c>
      <c r="F65">
        <f>0.5*(VLOOKUP(Comb_rev!$A65,Sheet1!$A$2:$L$1643,8,FALSE)+VLOOKUP(Comb_rev!$B65,Sheet1!$A$2:$L$1643,8,FALSE))</f>
        <v>2.8667749999999996</v>
      </c>
      <c r="I65">
        <f>0.5*SQRT(VLOOKUP(Comb_rev!$A65,Sheet1!$A$2:$L$1643,9,FALSE)^2+VLOOKUP(Comb_rev!$B65,Sheet1!$A$2:$L$1643,9,FALSE)^2)</f>
        <v>4.4999999999999996E-5</v>
      </c>
      <c r="J65">
        <f>0.5*(VLOOKUP(Comb_rev!$A65,Sheet1!$A$2:$L$1643,10,FALSE)+VLOOKUP(Comb_rev!$B65,Sheet1!$A$2:$L$1643,10,FALSE))</f>
        <v>2.8673200000000003</v>
      </c>
      <c r="M65">
        <f>0.5*SQRT(VLOOKUP(Comb_rev!$A65,Sheet1!$A$2:$L$1643,11,FALSE)^2+VLOOKUP(Comb_rev!$B65,Sheet1!$A$2:$L$1643,11,FALSE)^2)</f>
        <v>5.1618795026617971E-5</v>
      </c>
      <c r="N65">
        <v>10</v>
      </c>
      <c r="O65">
        <f t="shared" si="8"/>
        <v>10.492000000000019</v>
      </c>
    </row>
    <row r="66" spans="1:27">
      <c r="A66">
        <v>197788</v>
      </c>
      <c r="B66">
        <v>197848</v>
      </c>
      <c r="C66">
        <f>VLOOKUP(Comb_rev!$A66,Sheet1!$A$2:$L$1643,4,FALSE)</f>
        <v>1.4079999999999999</v>
      </c>
      <c r="D66">
        <f>VLOOKUP(Comb_rev!$A66,Sheet1!$A$2:$L$1643,5,FALSE)</f>
        <v>-21.420300000000001</v>
      </c>
      <c r="E66">
        <f>VLOOKUP(Comb_rev!$A66,Sheet1!$A$2:$L$1643,6,FALSE)</f>
        <v>473.97800000000001</v>
      </c>
      <c r="F66">
        <f>0.5*(VLOOKUP(Comb_rev!$A66,Sheet1!$A$2:$L$1643,8,FALSE)+VLOOKUP(Comb_rev!$B66,Sheet1!$A$2:$L$1643,8,FALSE))</f>
        <v>2.867035</v>
      </c>
      <c r="I66">
        <f>0.5*SQRT(VLOOKUP(Comb_rev!$A66,Sheet1!$A$2:$L$1643,9,FALSE)^2+VLOOKUP(Comb_rev!$B66,Sheet1!$A$2:$L$1643,9,FALSE)^2)</f>
        <v>4.3133513652379401E-5</v>
      </c>
      <c r="J66">
        <f>0.5*(VLOOKUP(Comb_rev!$A66,Sheet1!$A$2:$L$1643,10,FALSE)+VLOOKUP(Comb_rev!$B66,Sheet1!$A$2:$L$1643,10,FALSE))</f>
        <v>2.867305</v>
      </c>
      <c r="M66">
        <f>0.5*SQRT(VLOOKUP(Comb_rev!$A66,Sheet1!$A$2:$L$1643,11,FALSE)^2+VLOOKUP(Comb_rev!$B66,Sheet1!$A$2:$L$1643,11,FALSE)^2)</f>
        <v>4.8836461788299126E-5</v>
      </c>
      <c r="N66">
        <v>10</v>
      </c>
      <c r="O66">
        <f t="shared" si="8"/>
        <v>13.77800000000002</v>
      </c>
    </row>
    <row r="67" spans="1:27">
      <c r="A67">
        <v>197793</v>
      </c>
      <c r="B67">
        <v>197853</v>
      </c>
      <c r="C67">
        <f>VLOOKUP(Comb_rev!$A67,Sheet1!$A$2:$L$1643,4,FALSE)</f>
        <v>1.409</v>
      </c>
      <c r="D67">
        <f>VLOOKUP(Comb_rev!$A67,Sheet1!$A$2:$L$1643,5,FALSE)</f>
        <v>-21.85</v>
      </c>
      <c r="E67">
        <f>VLOOKUP(Comb_rev!$A67,Sheet1!$A$2:$L$1643,6,FALSE)</f>
        <v>477.25299999999999</v>
      </c>
      <c r="F67">
        <f>0.5*(VLOOKUP(Comb_rev!$A67,Sheet1!$A$2:$L$1643,8,FALSE)+VLOOKUP(Comb_rev!$B67,Sheet1!$A$2:$L$1643,8,FALSE))</f>
        <v>2.867105</v>
      </c>
      <c r="I67">
        <f>0.5*SQRT(VLOOKUP(Comb_rev!$A67,Sheet1!$A$2:$L$1643,9,FALSE)^2+VLOOKUP(Comb_rev!$B67,Sheet1!$A$2:$L$1643,9,FALSE)^2)</f>
        <v>3.9246018906380811E-5</v>
      </c>
      <c r="J67">
        <f>0.5*(VLOOKUP(Comb_rev!$A67,Sheet1!$A$2:$L$1643,10,FALSE)+VLOOKUP(Comb_rev!$B67,Sheet1!$A$2:$L$1643,10,FALSE))</f>
        <v>2.8673500000000001</v>
      </c>
      <c r="M67">
        <f>0.5*SQRT(VLOOKUP(Comb_rev!$A67,Sheet1!$A$2:$L$1643,11,FALSE)^2+VLOOKUP(Comb_rev!$B67,Sheet1!$A$2:$L$1643,11,FALSE)^2)</f>
        <v>5.1618795026617971E-5</v>
      </c>
      <c r="N67">
        <v>10</v>
      </c>
      <c r="O67">
        <f t="shared" si="8"/>
        <v>17.052999999999997</v>
      </c>
    </row>
    <row r="68" spans="1:27">
      <c r="A68">
        <v>197798</v>
      </c>
      <c r="B68">
        <v>197858</v>
      </c>
      <c r="C68">
        <f>VLOOKUP(Comb_rev!$A68,Sheet1!$A$2:$L$1643,4,FALSE)</f>
        <v>1.4079999999999999</v>
      </c>
      <c r="D68">
        <f>VLOOKUP(Comb_rev!$A68,Sheet1!$A$2:$L$1643,5,FALSE)</f>
        <v>-22.9663</v>
      </c>
      <c r="E68">
        <f>VLOOKUP(Comb_rev!$A68,Sheet1!$A$2:$L$1643,6,FALSE)</f>
        <v>487.06599999999997</v>
      </c>
      <c r="F68">
        <f>0.5*(VLOOKUP(Comb_rev!$A68,Sheet1!$A$2:$L$1643,8,FALSE)+VLOOKUP(Comb_rev!$B68,Sheet1!$A$2:$L$1643,8,FALSE))</f>
        <v>2.8670200000000001</v>
      </c>
      <c r="I68">
        <f>0.5*SQRT(VLOOKUP(Comb_rev!$A68,Sheet1!$A$2:$L$1643,9,FALSE)^2+VLOOKUP(Comb_rev!$B68,Sheet1!$A$2:$L$1643,9,FALSE)^2)</f>
        <v>3.889730067755345E-5</v>
      </c>
      <c r="J68">
        <f>0.5*(VLOOKUP(Comb_rev!$A68,Sheet1!$A$2:$L$1643,10,FALSE)+VLOOKUP(Comb_rev!$B68,Sheet1!$A$2:$L$1643,10,FALSE))</f>
        <v>2.86734</v>
      </c>
      <c r="M68">
        <f>0.5*SQRT(VLOOKUP(Comb_rev!$A68,Sheet1!$A$2:$L$1643,11,FALSE)^2+VLOOKUP(Comb_rev!$B68,Sheet1!$A$2:$L$1643,11,FALSE)^2)</f>
        <v>4.8083261120685228E-5</v>
      </c>
      <c r="N68">
        <v>10</v>
      </c>
      <c r="O68">
        <f t="shared" si="8"/>
        <v>26.865999999999985</v>
      </c>
    </row>
    <row r="70" spans="1:27">
      <c r="E70">
        <f>(E62+E63)/2</f>
        <v>462.154</v>
      </c>
    </row>
    <row r="73" spans="1:27">
      <c r="A73" t="s">
        <v>19</v>
      </c>
    </row>
    <row r="74" spans="1:27">
      <c r="A74" t="s">
        <v>12</v>
      </c>
      <c r="B74" t="s">
        <v>13</v>
      </c>
      <c r="C74" t="s">
        <v>6</v>
      </c>
      <c r="D74" t="s">
        <v>7</v>
      </c>
      <c r="E74" t="s">
        <v>8</v>
      </c>
      <c r="F74" t="s">
        <v>2</v>
      </c>
      <c r="I74" t="s">
        <v>14</v>
      </c>
      <c r="J74" t="s">
        <v>3</v>
      </c>
      <c r="M74" t="s">
        <v>15</v>
      </c>
      <c r="N74" t="s">
        <v>20</v>
      </c>
      <c r="O74" t="s">
        <v>21</v>
      </c>
      <c r="Y74" t="s">
        <v>58</v>
      </c>
    </row>
    <row r="75" spans="1:27">
      <c r="A75">
        <v>197744</v>
      </c>
      <c r="B75">
        <v>197804</v>
      </c>
      <c r="C75">
        <f>VLOOKUP(Comb_rev!$A75,Sheet1!$A$2:$L$1643,4,FALSE)</f>
        <v>1.409</v>
      </c>
      <c r="D75">
        <f>VLOOKUP(Comb_rev!$A75,Sheet1!$A$2:$L$1643,5,FALSE)</f>
        <v>-17.506</v>
      </c>
      <c r="E75">
        <f>VLOOKUP(Comb_rev!$A75,Sheet1!$A$2:$L$1643,6,FALSE)</f>
        <v>436.41399999999999</v>
      </c>
      <c r="F75">
        <f>0.5*(VLOOKUP(Comb_rev!$A75,Sheet1!$A$2:$L$1643,8,FALSE)+VLOOKUP(Comb_rev!$B75,Sheet1!$A$2:$L$1643,8,FALSE))</f>
        <v>2.8670599999999999</v>
      </c>
      <c r="I75">
        <f>0.5*SQRT(VLOOKUP(Comb_rev!$A75,Sheet1!$A$2:$L$1643,9,FALSE)^2+VLOOKUP(Comb_rev!$B75,Sheet1!$A$2:$L$1643,9,FALSE)^2)</f>
        <v>4.7793828053421297E-5</v>
      </c>
      <c r="J75">
        <f>0.5*(VLOOKUP(Comb_rev!$A75,Sheet1!$A$2:$L$1643,10,FALSE)+VLOOKUP(Comb_rev!$B75,Sheet1!$A$2:$L$1643,10,FALSE))</f>
        <v>2.86714</v>
      </c>
      <c r="M75">
        <f>0.5*SQRT(VLOOKUP(Comb_rev!$A75,Sheet1!$A$2:$L$1643,11,FALSE)^2+VLOOKUP(Comb_rev!$B75,Sheet1!$A$2:$L$1643,11,FALSE)^2)</f>
        <v>4.3840620433565947E-5</v>
      </c>
      <c r="N75">
        <v>12.5</v>
      </c>
      <c r="O75">
        <f>E75-460.2</f>
        <v>-23.786000000000001</v>
      </c>
      <c r="Y75" t="s">
        <v>57</v>
      </c>
      <c r="Z75" t="s">
        <v>64</v>
      </c>
      <c r="AA75" t="s">
        <v>65</v>
      </c>
    </row>
    <row r="76" spans="1:27">
      <c r="A76">
        <v>197749</v>
      </c>
      <c r="B76">
        <v>197809</v>
      </c>
      <c r="C76">
        <f>VLOOKUP(Comb_rev!$A76,Sheet1!$A$2:$L$1643,4,FALSE)</f>
        <v>1.409</v>
      </c>
      <c r="D76">
        <f>VLOOKUP(Comb_rev!$A76,Sheet1!$A$2:$L$1643,5,FALSE)</f>
        <v>-17.399000000000001</v>
      </c>
      <c r="E76">
        <f>VLOOKUP(Comb_rev!$A76,Sheet1!$A$2:$L$1643,6,FALSE)</f>
        <v>446.30500000000001</v>
      </c>
      <c r="F76">
        <f>0.5*(VLOOKUP(Comb_rev!$A76,Sheet1!$A$2:$L$1643,8,FALSE)+VLOOKUP(Comb_rev!$B76,Sheet1!$A$2:$L$1643,8,FALSE))</f>
        <v>2.867105</v>
      </c>
      <c r="I76">
        <f>0.5*SQRT(VLOOKUP(Comb_rev!$A76,Sheet1!$A$2:$L$1643,9,FALSE)^2+VLOOKUP(Comb_rev!$B76,Sheet1!$A$2:$L$1643,9,FALSE)^2)</f>
        <v>4.4570169396133102E-5</v>
      </c>
      <c r="J76">
        <f>0.5*(VLOOKUP(Comb_rev!$A76,Sheet1!$A$2:$L$1643,10,FALSE)+VLOOKUP(Comb_rev!$B76,Sheet1!$A$2:$L$1643,10,FALSE))</f>
        <v>2.8671550000000003</v>
      </c>
      <c r="M76">
        <f>0.5*SQRT(VLOOKUP(Comb_rev!$A76,Sheet1!$A$2:$L$1643,11,FALSE)^2+VLOOKUP(Comb_rev!$B76,Sheet1!$A$2:$L$1643,11,FALSE)^2)</f>
        <v>4.9852281793314136E-5</v>
      </c>
      <c r="N76">
        <v>12.5</v>
      </c>
      <c r="O76">
        <f t="shared" ref="O76:O86" si="10">E76-460.2</f>
        <v>-13.894999999999982</v>
      </c>
      <c r="Y76" t="s">
        <v>59</v>
      </c>
    </row>
    <row r="77" spans="1:27">
      <c r="A77">
        <v>197754</v>
      </c>
      <c r="B77">
        <v>197814</v>
      </c>
      <c r="C77">
        <f>VLOOKUP(Comb_rev!$A77,Sheet1!$A$2:$L$1643,4,FALSE)</f>
        <v>1.409</v>
      </c>
      <c r="D77">
        <f>VLOOKUP(Comb_rev!$A77,Sheet1!$A$2:$L$1643,5,FALSE)</f>
        <v>-17.363</v>
      </c>
      <c r="E77">
        <f>VLOOKUP(Comb_rev!$A77,Sheet1!$A$2:$L$1643,6,FALSE)</f>
        <v>449.63</v>
      </c>
      <c r="F77">
        <f>0.5*(VLOOKUP(Comb_rev!$A77,Sheet1!$A$2:$L$1643,8,FALSE)+VLOOKUP(Comb_rev!$B77,Sheet1!$A$2:$L$1643,8,FALSE))</f>
        <v>2.8670600000000004</v>
      </c>
      <c r="I77">
        <f>0.5*SQRT(VLOOKUP(Comb_rev!$A77,Sheet1!$A$2:$L$1643,9,FALSE)^2+VLOOKUP(Comb_rev!$B77,Sheet1!$A$2:$L$1643,9,FALSE)^2)</f>
        <v>4.6618129520606039E-5</v>
      </c>
      <c r="J77">
        <f>0.5*(VLOOKUP(Comb_rev!$A77,Sheet1!$A$2:$L$1643,10,FALSE)+VLOOKUP(Comb_rev!$B77,Sheet1!$A$2:$L$1643,10,FALSE))</f>
        <v>2.8671500000000001</v>
      </c>
      <c r="M77">
        <f>0.5*SQRT(VLOOKUP(Comb_rev!$A77,Sheet1!$A$2:$L$1643,11,FALSE)^2+VLOOKUP(Comb_rev!$B77,Sheet1!$A$2:$L$1643,11,FALSE)^2)</f>
        <v>4.6349217900629133E-5</v>
      </c>
      <c r="N77">
        <v>12.5</v>
      </c>
      <c r="O77">
        <f t="shared" si="10"/>
        <v>-10.569999999999993</v>
      </c>
      <c r="Y77" t="s">
        <v>60</v>
      </c>
    </row>
    <row r="78" spans="1:27">
      <c r="A78">
        <v>197759</v>
      </c>
      <c r="B78">
        <v>197819</v>
      </c>
      <c r="C78">
        <f>VLOOKUP(Comb_rev!$A78,Sheet1!$A$2:$L$1643,4,FALSE)</f>
        <v>1.409</v>
      </c>
      <c r="D78">
        <f>VLOOKUP(Comb_rev!$A78,Sheet1!$A$2:$L$1643,5,FALSE)</f>
        <v>-17.388000000000002</v>
      </c>
      <c r="E78">
        <f>VLOOKUP(Comb_rev!$A78,Sheet1!$A$2:$L$1643,6,FALSE)</f>
        <v>452.92099999999999</v>
      </c>
      <c r="F78">
        <f>0.5*(VLOOKUP(Comb_rev!$A78,Sheet1!$A$2:$L$1643,8,FALSE)+VLOOKUP(Comb_rev!$B78,Sheet1!$A$2:$L$1643,8,FALSE))</f>
        <v>2.8671049999999996</v>
      </c>
      <c r="I78">
        <f>0.5*SQRT(VLOOKUP(Comb_rev!$A78,Sheet1!$A$2:$L$1643,9,FALSE)^2+VLOOKUP(Comb_rev!$B78,Sheet1!$A$2:$L$1643,9,FALSE)^2)</f>
        <v>4.7460509900337139E-5</v>
      </c>
      <c r="J78">
        <f>0.5*(VLOOKUP(Comb_rev!$A78,Sheet1!$A$2:$L$1643,10,FALSE)+VLOOKUP(Comb_rev!$B78,Sheet1!$A$2:$L$1643,10,FALSE))</f>
        <v>2.8672949999999999</v>
      </c>
      <c r="M78">
        <f>0.5*SQRT(VLOOKUP(Comb_rev!$A78,Sheet1!$A$2:$L$1643,11,FALSE)^2+VLOOKUP(Comb_rev!$B78,Sheet1!$A$2:$L$1643,11,FALSE)^2)</f>
        <v>4.8088460154178363E-5</v>
      </c>
      <c r="N78">
        <v>12.5</v>
      </c>
      <c r="O78">
        <f t="shared" si="10"/>
        <v>-7.2789999999999964</v>
      </c>
      <c r="Y78" t="s">
        <v>61</v>
      </c>
    </row>
    <row r="79" spans="1:27">
      <c r="A79">
        <v>197764</v>
      </c>
      <c r="B79">
        <v>197824</v>
      </c>
      <c r="C79">
        <f>VLOOKUP(Comb_rev!$A79,Sheet1!$A$2:$L$1643,4,FALSE)</f>
        <v>1.409</v>
      </c>
      <c r="D79">
        <f>VLOOKUP(Comb_rev!$A79,Sheet1!$A$2:$L$1643,5,FALSE)</f>
        <v>-17.367000000000001</v>
      </c>
      <c r="E79">
        <f>VLOOKUP(Comb_rev!$A79,Sheet1!$A$2:$L$1643,6,FALSE)</f>
        <v>456.19400000000002</v>
      </c>
      <c r="F79">
        <f>0.5*(VLOOKUP(Comb_rev!$A79,Sheet1!$A$2:$L$1643,8,FALSE)+VLOOKUP(Comb_rev!$B79,Sheet1!$A$2:$L$1643,8,FALSE))</f>
        <v>2.867</v>
      </c>
      <c r="I79">
        <f>0.5*SQRT(VLOOKUP(Comb_rev!$A79,Sheet1!$A$2:$L$1643,9,FALSE)^2+VLOOKUP(Comb_rev!$B79,Sheet1!$A$2:$L$1643,9,FALSE)^2)</f>
        <v>4.5135905884340015E-5</v>
      </c>
      <c r="J79">
        <f>0.5*(VLOOKUP(Comb_rev!$A79,Sheet1!$A$2:$L$1643,10,FALSE)+VLOOKUP(Comb_rev!$B79,Sheet1!$A$2:$L$1643,10,FALSE))</f>
        <v>2.8673500000000001</v>
      </c>
      <c r="M79">
        <f>0.5*SQRT(VLOOKUP(Comb_rev!$A79,Sheet1!$A$2:$L$1643,11,FALSE)^2+VLOOKUP(Comb_rev!$B79,Sheet1!$A$2:$L$1643,11,FALSE)^2)</f>
        <v>4.4229515032385331E-5</v>
      </c>
      <c r="N79">
        <v>12.5</v>
      </c>
      <c r="O79">
        <f t="shared" si="10"/>
        <v>-4.0059999999999718</v>
      </c>
      <c r="Y79" t="s">
        <v>62</v>
      </c>
      <c r="Z79">
        <v>2.8670800000000001</v>
      </c>
      <c r="AA79">
        <v>2.8672200000000001</v>
      </c>
    </row>
    <row r="80" spans="1:27">
      <c r="A80">
        <v>197769</v>
      </c>
      <c r="B80">
        <v>197829</v>
      </c>
      <c r="C80">
        <f>VLOOKUP(Comb_rev!$A80,Sheet1!$A$2:$L$1643,4,FALSE)</f>
        <v>1.409</v>
      </c>
      <c r="D80">
        <f>VLOOKUP(Comb_rev!$A80,Sheet1!$A$2:$L$1643,5,FALSE)</f>
        <v>-17.523</v>
      </c>
      <c r="E80">
        <f>VLOOKUP(Comb_rev!$A80,Sheet1!$A$2:$L$1643,6,FALSE)</f>
        <v>460.29199999999997</v>
      </c>
      <c r="F80">
        <f>0.5*(VLOOKUP(Comb_rev!$A80,Sheet1!$A$2:$L$1643,8,FALSE)+VLOOKUP(Comb_rev!$B80,Sheet1!$A$2:$L$1643,8,FALSE))</f>
        <v>2.8670800000000001</v>
      </c>
      <c r="I80">
        <f>0.5*SQRT(VLOOKUP(Comb_rev!$A80,Sheet1!$A$2:$L$1643,9,FALSE)^2+VLOOKUP(Comb_rev!$B80,Sheet1!$A$2:$L$1643,9,FALSE)^2)</f>
        <v>4.0660177077823948E-5</v>
      </c>
      <c r="J80">
        <f>0.5*(VLOOKUP(Comb_rev!$A80,Sheet1!$A$2:$L$1643,10,FALSE)+VLOOKUP(Comb_rev!$B80,Sheet1!$A$2:$L$1643,10,FALSE))</f>
        <v>2.8671950000000002</v>
      </c>
      <c r="M80">
        <f>0.5*SQRT(VLOOKUP(Comb_rev!$A80,Sheet1!$A$2:$L$1643,11,FALSE)^2+VLOOKUP(Comb_rev!$B80,Sheet1!$A$2:$L$1643,11,FALSE)^2)</f>
        <v>4.6327637539594012E-5</v>
      </c>
      <c r="N80">
        <v>12.5</v>
      </c>
      <c r="O80">
        <f t="shared" si="10"/>
        <v>9.1999999999984539E-2</v>
      </c>
      <c r="Y80" t="s">
        <v>63</v>
      </c>
    </row>
    <row r="81" spans="1:15">
      <c r="A81">
        <v>197774</v>
      </c>
      <c r="B81">
        <v>197834</v>
      </c>
      <c r="C81">
        <f>VLOOKUP(Comb_rev!$A81,Sheet1!$A$2:$L$1643,4,FALSE)</f>
        <v>1.409</v>
      </c>
      <c r="D81">
        <f>VLOOKUP(Comb_rev!$A81,Sheet1!$A$2:$L$1643,5,FALSE)</f>
        <v>-17.882000000000001</v>
      </c>
      <c r="E81">
        <f>VLOOKUP(Comb_rev!$A81,Sheet1!$A$2:$L$1643,6,FALSE)</f>
        <v>464.38</v>
      </c>
      <c r="F81">
        <f>0.5*(VLOOKUP(Comb_rev!$A81,Sheet1!$A$2:$L$1643,8,FALSE)+VLOOKUP(Comb_rev!$B81,Sheet1!$A$2:$L$1643,8,FALSE))</f>
        <v>2.8670299999999997</v>
      </c>
      <c r="I81">
        <f>0.5*SQRT(VLOOKUP(Comb_rev!$A81,Sheet1!$A$2:$L$1643,9,FALSE)^2+VLOOKUP(Comb_rev!$B81,Sheet1!$A$2:$L$1643,9,FALSE)^2)</f>
        <v>4.7565743976101119E-5</v>
      </c>
      <c r="J81">
        <f>0.5*(VLOOKUP(Comb_rev!$A81,Sheet1!$A$2:$L$1643,10,FALSE)+VLOOKUP(Comb_rev!$B81,Sheet1!$A$2:$L$1643,10,FALSE))</f>
        <v>2.8672800000000001</v>
      </c>
      <c r="M81">
        <f>0.5*SQRT(VLOOKUP(Comb_rev!$A81,Sheet1!$A$2:$L$1643,11,FALSE)^2+VLOOKUP(Comb_rev!$B81,Sheet1!$A$2:$L$1643,11,FALSE)^2)</f>
        <v>4.7835656157305917E-5</v>
      </c>
      <c r="N81">
        <v>12.5</v>
      </c>
      <c r="O81">
        <f t="shared" si="10"/>
        <v>4.1800000000000068</v>
      </c>
    </row>
    <row r="82" spans="1:15">
      <c r="A82">
        <v>197779</v>
      </c>
      <c r="B82">
        <v>197839</v>
      </c>
      <c r="C82">
        <f>VLOOKUP(Comb_rev!$A82,Sheet1!$A$2:$L$1643,4,FALSE)</f>
        <v>1.409</v>
      </c>
      <c r="D82">
        <f>VLOOKUP(Comb_rev!$A82,Sheet1!$A$2:$L$1643,5,FALSE)</f>
        <v>-18.233000000000001</v>
      </c>
      <c r="E82">
        <f>VLOOKUP(Comb_rev!$A82,Sheet1!$A$2:$L$1643,6,FALSE)</f>
        <v>467.67099999999999</v>
      </c>
      <c r="F82">
        <f>0.5*(VLOOKUP(Comb_rev!$A82,Sheet1!$A$2:$L$1643,8,FALSE)+VLOOKUP(Comb_rev!$B82,Sheet1!$A$2:$L$1643,8,FALSE))</f>
        <v>2.867175</v>
      </c>
      <c r="I82">
        <f>0.5*SQRT(VLOOKUP(Comb_rev!$A82,Sheet1!$A$2:$L$1643,9,FALSE)^2+VLOOKUP(Comb_rev!$B82,Sheet1!$A$2:$L$1643,9,FALSE)^2)</f>
        <v>5.1927834539868884E-5</v>
      </c>
      <c r="J82">
        <f>0.5*(VLOOKUP(Comb_rev!$A82,Sheet1!$A$2:$L$1643,10,FALSE)+VLOOKUP(Comb_rev!$B82,Sheet1!$A$2:$L$1643,10,FALSE))</f>
        <v>2.8672949999999999</v>
      </c>
      <c r="M82">
        <f>0.5*SQRT(VLOOKUP(Comb_rev!$A82,Sheet1!$A$2:$L$1643,11,FALSE)^2+VLOOKUP(Comb_rev!$B82,Sheet1!$A$2:$L$1643,11,FALSE)^2)</f>
        <v>4.739725730461626E-5</v>
      </c>
      <c r="N82">
        <v>13.5</v>
      </c>
      <c r="O82">
        <f t="shared" si="10"/>
        <v>7.4710000000000036</v>
      </c>
    </row>
    <row r="83" spans="1:15">
      <c r="A83">
        <v>197784</v>
      </c>
      <c r="B83">
        <v>197844</v>
      </c>
      <c r="C83">
        <f>VLOOKUP(Comb_rev!$A83,Sheet1!$A$2:$L$1643,4,FALSE)</f>
        <v>1.4079999999999999</v>
      </c>
      <c r="D83">
        <f>VLOOKUP(Comb_rev!$A83,Sheet1!$A$2:$L$1643,5,FALSE)</f>
        <v>-18.559000000000001</v>
      </c>
      <c r="E83">
        <f>VLOOKUP(Comb_rev!$A83,Sheet1!$A$2:$L$1643,6,FALSE)</f>
        <v>470.94799999999998</v>
      </c>
      <c r="F83">
        <f>0.5*(VLOOKUP(Comb_rev!$A83,Sheet1!$A$2:$L$1643,8,FALSE)+VLOOKUP(Comb_rev!$B83,Sheet1!$A$2:$L$1643,8,FALSE))</f>
        <v>2.867105</v>
      </c>
      <c r="I83">
        <f>0.5*SQRT(VLOOKUP(Comb_rev!$A83,Sheet1!$A$2:$L$1643,9,FALSE)^2+VLOOKUP(Comb_rev!$B83,Sheet1!$A$2:$L$1643,9,FALSE)^2)</f>
        <v>4.3226149493101975E-5</v>
      </c>
      <c r="J83">
        <f>0.5*(VLOOKUP(Comb_rev!$A83,Sheet1!$A$2:$L$1643,10,FALSE)+VLOOKUP(Comb_rev!$B83,Sheet1!$A$2:$L$1643,10,FALSE))</f>
        <v>2.8672149999999998</v>
      </c>
      <c r="M83">
        <f>0.5*SQRT(VLOOKUP(Comb_rev!$A83,Sheet1!$A$2:$L$1643,11,FALSE)^2+VLOOKUP(Comb_rev!$B83,Sheet1!$A$2:$L$1643,11,FALSE)^2)</f>
        <v>4.9502525188115403E-5</v>
      </c>
      <c r="N83">
        <v>12.5</v>
      </c>
      <c r="O83">
        <f t="shared" si="10"/>
        <v>10.74799999999999</v>
      </c>
    </row>
    <row r="84" spans="1:15">
      <c r="A84">
        <v>197789</v>
      </c>
      <c r="B84">
        <v>197849</v>
      </c>
      <c r="C84">
        <f>VLOOKUP(Comb_rev!$A84,Sheet1!$A$2:$L$1643,4,FALSE)</f>
        <v>1.4079999999999999</v>
      </c>
      <c r="D84">
        <f>VLOOKUP(Comb_rev!$A84,Sheet1!$A$2:$L$1643,5,FALSE)</f>
        <v>-18.937799999999999</v>
      </c>
      <c r="E84">
        <f>VLOOKUP(Comb_rev!$A84,Sheet1!$A$2:$L$1643,6,FALSE)</f>
        <v>474.22300000000001</v>
      </c>
      <c r="F84">
        <f>0.5*(VLOOKUP(Comb_rev!$A84,Sheet1!$A$2:$L$1643,8,FALSE)+VLOOKUP(Comb_rev!$B84,Sheet1!$A$2:$L$1643,8,FALSE))</f>
        <v>2.867035</v>
      </c>
      <c r="I84">
        <f>0.5*SQRT(VLOOKUP(Comb_rev!$A84,Sheet1!$A$2:$L$1643,9,FALSE)^2+VLOOKUP(Comb_rev!$B84,Sheet1!$A$2:$L$1643,9,FALSE)^2)</f>
        <v>4.7010637094172637E-5</v>
      </c>
      <c r="J84">
        <f>0.5*(VLOOKUP(Comb_rev!$A84,Sheet1!$A$2:$L$1643,10,FALSE)+VLOOKUP(Comb_rev!$B84,Sheet1!$A$2:$L$1643,10,FALSE))</f>
        <v>2.8671850000000001</v>
      </c>
      <c r="M84">
        <f>0.5*SQRT(VLOOKUP(Comb_rev!$A84,Sheet1!$A$2:$L$1643,11,FALSE)^2+VLOOKUP(Comb_rev!$B84,Sheet1!$A$2:$L$1643,11,FALSE)^2)</f>
        <v>4.5642633578705777E-5</v>
      </c>
      <c r="N84">
        <v>12.5</v>
      </c>
      <c r="O84">
        <f t="shared" si="10"/>
        <v>14.023000000000025</v>
      </c>
    </row>
    <row r="85" spans="1:15">
      <c r="A85">
        <v>197794</v>
      </c>
      <c r="B85">
        <v>197854</v>
      </c>
      <c r="C85">
        <f>VLOOKUP(Comb_rev!$A85,Sheet1!$A$2:$L$1643,4,FALSE)</f>
        <v>1.409</v>
      </c>
      <c r="D85">
        <f>VLOOKUP(Comb_rev!$A85,Sheet1!$A$2:$L$1643,5,FALSE)</f>
        <v>-19.350000000000001</v>
      </c>
      <c r="E85">
        <f>VLOOKUP(Comb_rev!$A85,Sheet1!$A$2:$L$1643,6,FALSE)</f>
        <v>477.48899999999998</v>
      </c>
      <c r="F85">
        <f>0.5*(VLOOKUP(Comb_rev!$A85,Sheet1!$A$2:$L$1643,8,FALSE)+VLOOKUP(Comb_rev!$B85,Sheet1!$A$2:$L$1643,8,FALSE))</f>
        <v>2.8670849999999999</v>
      </c>
      <c r="I85">
        <f>0.5*SQRT(VLOOKUP(Comb_rev!$A85,Sheet1!$A$2:$L$1643,9,FALSE)^2+VLOOKUP(Comb_rev!$B85,Sheet1!$A$2:$L$1643,9,FALSE)^2)</f>
        <v>4.1725292090050129E-5</v>
      </c>
      <c r="J85">
        <f>0.5*(VLOOKUP(Comb_rev!$A85,Sheet1!$A$2:$L$1643,10,FALSE)+VLOOKUP(Comb_rev!$B85,Sheet1!$A$2:$L$1643,10,FALSE))</f>
        <v>2.8671699999999998</v>
      </c>
      <c r="M85">
        <f>0.5*SQRT(VLOOKUP(Comb_rev!$A85,Sheet1!$A$2:$L$1643,11,FALSE)^2+VLOOKUP(Comb_rev!$B85,Sheet1!$A$2:$L$1643,11,FALSE)^2)</f>
        <v>4.9206198796493111E-5</v>
      </c>
      <c r="N85">
        <v>12.5</v>
      </c>
      <c r="O85">
        <f t="shared" si="10"/>
        <v>17.288999999999987</v>
      </c>
    </row>
    <row r="86" spans="1:15">
      <c r="A86">
        <v>197799</v>
      </c>
      <c r="B86">
        <v>197859</v>
      </c>
      <c r="C86">
        <f>VLOOKUP(Comb_rev!$A86,Sheet1!$A$2:$L$1643,4,FALSE)</f>
        <v>1.4079999999999999</v>
      </c>
      <c r="D86">
        <f>VLOOKUP(Comb_rev!$A86,Sheet1!$A$2:$L$1643,5,FALSE)</f>
        <v>-20.481999999999999</v>
      </c>
      <c r="E86">
        <f>VLOOKUP(Comb_rev!$A86,Sheet1!$A$2:$L$1643,6,FALSE)</f>
        <v>487.31599999999997</v>
      </c>
      <c r="F86">
        <f>0.5*(VLOOKUP(Comb_rev!$A86,Sheet1!$A$2:$L$1643,8,FALSE)+VLOOKUP(Comb_rev!$B86,Sheet1!$A$2:$L$1643,8,FALSE))</f>
        <v>2.8670850000000003</v>
      </c>
      <c r="I86">
        <f>0.5*SQRT(VLOOKUP(Comb_rev!$A86,Sheet1!$A$2:$L$1643,9,FALSE)^2+VLOOKUP(Comb_rev!$B86,Sheet1!$A$2:$L$1643,9,FALSE)^2)</f>
        <v>4.2781421201264455E-5</v>
      </c>
      <c r="J86">
        <f>0.5*(VLOOKUP(Comb_rev!$A86,Sheet1!$A$2:$L$1643,10,FALSE)+VLOOKUP(Comb_rev!$B86,Sheet1!$A$2:$L$1643,10,FALSE))</f>
        <v>2.8672199999999997</v>
      </c>
      <c r="M86">
        <f>0.5*SQRT(VLOOKUP(Comb_rev!$A86,Sheet1!$A$2:$L$1643,11,FALSE)^2+VLOOKUP(Comb_rev!$B86,Sheet1!$A$2:$L$1643,11,FALSE)^2)</f>
        <v>5.0204581464244872E-5</v>
      </c>
      <c r="N86">
        <v>12.5</v>
      </c>
      <c r="O86">
        <f t="shared" si="10"/>
        <v>27.115999999999985</v>
      </c>
    </row>
    <row r="88" spans="1:15">
      <c r="E88">
        <f>(E80+E81)/2</f>
        <v>462.33600000000001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"/>
  <sheetViews>
    <sheetView tabSelected="1" topLeftCell="Y1" workbookViewId="0">
      <selection activeCell="AH20" sqref="AH20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4" max="4" width="9" customWidth="1"/>
    <col min="6" max="6" width="8" bestFit="1" customWidth="1"/>
    <col min="8" max="8" width="8.83203125" style="21"/>
    <col min="9" max="9" width="9.1640625" bestFit="1" customWidth="1"/>
    <col min="10" max="10" width="8.83203125" customWidth="1"/>
    <col min="13" max="13" width="9.1640625" bestFit="1" customWidth="1"/>
    <col min="14" max="14" width="8.83203125" style="21"/>
    <col min="20" max="20" width="8.83203125" style="21"/>
    <col min="26" max="26" width="8.83203125" style="21"/>
  </cols>
  <sheetData>
    <row r="1" spans="1:31">
      <c r="A1" t="s">
        <v>38</v>
      </c>
      <c r="B1" t="s">
        <v>25</v>
      </c>
      <c r="C1" t="s">
        <v>20</v>
      </c>
      <c r="D1" s="4" t="s">
        <v>39</v>
      </c>
      <c r="E1" t="s">
        <v>22</v>
      </c>
      <c r="F1" t="s">
        <v>23</v>
      </c>
      <c r="G1" t="s">
        <v>24</v>
      </c>
      <c r="H1" s="21" t="s">
        <v>26</v>
      </c>
      <c r="I1" t="s">
        <v>27</v>
      </c>
      <c r="J1" t="s">
        <v>30</v>
      </c>
      <c r="K1" t="s">
        <v>31</v>
      </c>
      <c r="L1" t="s">
        <v>28</v>
      </c>
      <c r="M1" t="s">
        <v>29</v>
      </c>
      <c r="N1" s="2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s="21" t="s">
        <v>40</v>
      </c>
      <c r="U1" t="s">
        <v>41</v>
      </c>
      <c r="V1" t="s">
        <v>42</v>
      </c>
      <c r="W1" t="s">
        <v>43</v>
      </c>
      <c r="X1" t="s">
        <v>44</v>
      </c>
      <c r="Y1" t="s">
        <v>45</v>
      </c>
      <c r="Z1" s="21" t="s">
        <v>46</v>
      </c>
      <c r="AA1" t="s">
        <v>47</v>
      </c>
      <c r="AB1" t="s">
        <v>48</v>
      </c>
      <c r="AC1" t="s">
        <v>49</v>
      </c>
      <c r="AD1" t="s">
        <v>50</v>
      </c>
      <c r="AE1" t="s">
        <v>51</v>
      </c>
    </row>
    <row r="2" spans="1:31">
      <c r="A2">
        <v>198038</v>
      </c>
      <c r="B2">
        <v>198099</v>
      </c>
      <c r="C2">
        <v>2.5</v>
      </c>
      <c r="D2" s="4">
        <f>-E2+4.547</f>
        <v>-23.963899999999999</v>
      </c>
      <c r="E2">
        <f>VLOOKUP($A2,Sheet1!$A$2:$P$1641,4,FALSE)</f>
        <v>28.510899999999999</v>
      </c>
      <c r="F2">
        <f>VLOOKUP($A2,Sheet1!$A$2:$P$1641,5,FALSE)</f>
        <v>-26.236999999999998</v>
      </c>
      <c r="G2">
        <f>VLOOKUP($A2,Sheet1!$A$2:$P$1641,6,FALSE)</f>
        <v>429.98399999999998</v>
      </c>
      <c r="H2" s="21">
        <f>VLOOKUP($A2,Sheet1!$A$2:$P$1641,8,FALSE)</f>
        <v>2.86754</v>
      </c>
      <c r="I2">
        <f>VLOOKUP($A2,Sheet1!$A$2:$P$1641,9,FALSE)</f>
        <v>4.3999999999999999E-5</v>
      </c>
      <c r="J2">
        <f>VLOOKUP($A2,Sheet1!$A$2:$P$1641,10,FALSE)</f>
        <v>2.86686</v>
      </c>
      <c r="K2">
        <f>VLOOKUP($A2,Sheet1!$A$2:$P$1641,11,FALSE)</f>
        <v>1.7799999999999999E-4</v>
      </c>
      <c r="L2">
        <f>VLOOKUP($B2,Sheet1!$A$2:$P$1641,8,FALSE)</f>
        <v>2.86633</v>
      </c>
      <c r="M2">
        <f>VLOOKUP($B2,Sheet1!$A$2:$P$1641,9,FALSE)</f>
        <v>7.2999999999999999E-5</v>
      </c>
      <c r="N2" s="21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2.86713</v>
      </c>
      <c r="O2">
        <v>2.0000000000000001E-4</v>
      </c>
      <c r="P2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2.86721</v>
      </c>
      <c r="Q2">
        <v>2.0000000000000001E-4</v>
      </c>
      <c r="R2">
        <f>N2</f>
        <v>2.86713</v>
      </c>
      <c r="S2">
        <v>2.0000000000000001E-4</v>
      </c>
      <c r="T2" s="21">
        <f>1000000*(H2/N2 -1)</f>
        <v>143.00014300006046</v>
      </c>
      <c r="U2">
        <f>1000000*(SQRT((I2/N2)^2+(O2/N2)^2))</f>
        <v>71.424320410558039</v>
      </c>
      <c r="V2">
        <f>1000000*(J2/P2 -1)</f>
        <v>-122.06988675400598</v>
      </c>
      <c r="W2">
        <f>1000000*(SQRT((K2/P2)^2+(Q2/P2)^2))</f>
        <v>93.379514777606019</v>
      </c>
      <c r="X2">
        <f>1000000*(L2/R2 -1)</f>
        <v>-279.02466926854606</v>
      </c>
      <c r="Y2">
        <f>1000000*(SQRT((M2/R2)^2+(S2/R2)^2))</f>
        <v>74.257561596798595</v>
      </c>
      <c r="Z2" s="21">
        <f>0.001*(2*RefData!$B$5*'3PassStrainStress'!T2+RefData!$B$4*('3PassStrainStress'!$T2+'3PassStrainStress'!$V2+'3PassStrainStress'!$X2))</f>
        <v>-8.169107708484411</v>
      </c>
      <c r="AA2">
        <f>0.001*(SQRT((2*RefData!$B$5+RefData!$B$4)^2 *'3PassStrainStress'!U2^2 + RefData!$B$4^2 *('3PassStrainStress'!$W2^2+'3PassStrainStress'!$Y2^2)))</f>
        <v>24.831629993781632</v>
      </c>
      <c r="AB2">
        <f>0.001*(2*RefData!$B$5*'3PassStrainStress'!V2+RefData!$B$4*('3PassStrainStress'!$T2+'3PassStrainStress'!$V2+'3PassStrainStress'!$X2))</f>
        <v>-50.988112514910519</v>
      </c>
      <c r="AC2">
        <f>0.001*(SQRT((2*RefData!$B$5+RefData!$B$4)^2 *'3PassStrainStress'!W2^2 + RefData!$B$4^2 *('3PassStrainStress'!$U2^2+'3PassStrainStress'!$Y2^2)))</f>
        <v>29.200269960733969</v>
      </c>
      <c r="AD2">
        <f>0.001*(2*RefData!$B$5*'3PassStrainStress'!X2+RefData!$B$4*('3PassStrainStress'!$T2+'3PassStrainStress'!$V2+'3PassStrainStress'!$X2))</f>
        <v>-76.342346613413142</v>
      </c>
      <c r="AE2">
        <f>0.001*(SQRT((2*RefData!$B$5+RefData!$B$4)^2 *'3PassStrainStress'!U2^2 + RefData!$B$4^2 *('3PassStrainStress'!$W2^2+'3PassStrainStress'!$Y2^2)))</f>
        <v>24.831629993781632</v>
      </c>
    </row>
    <row r="3" spans="1:31">
      <c r="A3">
        <v>198033</v>
      </c>
      <c r="B3">
        <v>198094</v>
      </c>
      <c r="C3">
        <v>2.5</v>
      </c>
      <c r="D3" s="4">
        <f t="shared" ref="D3:D40" si="0">-E3+4.547</f>
        <v>-15.984999999999999</v>
      </c>
      <c r="E3">
        <f>VLOOKUP($A3,Sheet1!$A$2:$P$1641,4,FALSE)</f>
        <v>20.532</v>
      </c>
      <c r="F3">
        <f>VLOOKUP($A3,Sheet1!$A$2:$P$1641,5,FALSE)</f>
        <v>-25.731999999999999</v>
      </c>
      <c r="G3">
        <f>VLOOKUP($A3,Sheet1!$A$2:$P$1641,6,FALSE)</f>
        <v>429.87400000000002</v>
      </c>
      <c r="H3" s="21">
        <f>VLOOKUP($A3,Sheet1!$A$2:$P$1641,8,FALSE)</f>
        <v>2.8678400000000002</v>
      </c>
      <c r="I3">
        <f>VLOOKUP($A3,Sheet1!$A$2:$P$1641,9,FALSE)</f>
        <v>4.3000000000000002E-5</v>
      </c>
      <c r="J3">
        <f>VLOOKUP($A3,Sheet1!$A$2:$P$1641,10,FALSE)</f>
        <v>2.86619</v>
      </c>
      <c r="K3">
        <f>VLOOKUP($A3,Sheet1!$A$2:$P$1641,11,FALSE)</f>
        <v>1.5799999999999999E-4</v>
      </c>
      <c r="L3">
        <f>VLOOKUP($B3,Sheet1!$A$2:$P$1641,8,FALSE)</f>
        <v>2.86694</v>
      </c>
      <c r="M3">
        <f>VLOOKUP($B3,Sheet1!$A$2:$P$1641,9,FALSE)</f>
        <v>7.7000000000000001E-5</v>
      </c>
      <c r="N3" s="21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2.86713</v>
      </c>
      <c r="O3">
        <v>2.0000000000000001E-4</v>
      </c>
      <c r="P3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2.86721</v>
      </c>
      <c r="Q3">
        <v>2.0000000000000001E-4</v>
      </c>
      <c r="R3">
        <f t="shared" ref="R3:R13" si="1">N3</f>
        <v>2.86713</v>
      </c>
      <c r="S3">
        <v>2.0000000000000001E-4</v>
      </c>
      <c r="T3" s="21">
        <f t="shared" ref="T3:T13" si="2">1000000*(H3/N3 -1)</f>
        <v>247.63439397590403</v>
      </c>
      <c r="U3">
        <f t="shared" ref="U3:Y13" si="3">1000000*(SQRT((I3/N3)^2+(O3/N3)^2))</f>
        <v>71.350193859923863</v>
      </c>
      <c r="V3">
        <f t="shared" ref="V3:V13" si="4">1000000*(J3/P3 -1)</f>
        <v>-355.74652711167778</v>
      </c>
      <c r="W3">
        <f t="shared" si="3"/>
        <v>88.894906230323699</v>
      </c>
      <c r="X3">
        <f t="shared" ref="X3:X13" si="5">1000000*(L3/R3 -1)</f>
        <v>-66.268358951293578</v>
      </c>
      <c r="Y3">
        <f t="shared" si="3"/>
        <v>74.747403282548859</v>
      </c>
      <c r="Z3" s="21">
        <f>0.001*(2*RefData!$B$5*'3PassStrainStress'!T3+RefData!$B$4*('3PassStrainStress'!$T3+'3PassStrainStress'!$V3+'3PassStrainStress'!$X3))</f>
        <v>18.875611716328258</v>
      </c>
      <c r="AA3">
        <f>0.001*(SQRT((2*RefData!$B$5+RefData!$B$4)^2 *'3PassStrainStress'!U3^2 + RefData!$B$4^2 *('3PassStrainStress'!$W3^2+'3PassStrainStress'!$Y3^2)))</f>
        <v>24.593433869358215</v>
      </c>
      <c r="AB3">
        <f>0.001*(2*RefData!$B$5*'3PassStrainStress'!V3+RefData!$B$4*('3PassStrainStress'!$T3+'3PassStrainStress'!$V3+'3PassStrainStress'!$X3))</f>
        <v>-78.59361399781956</v>
      </c>
      <c r="AC3">
        <f>0.001*(SQRT((2*RefData!$B$5+RefData!$B$4)^2 *'3PassStrainStress'!W3^2 + RefData!$B$4^2 *('3PassStrainStress'!$U3^2+'3PassStrainStress'!$Y3^2)))</f>
        <v>28.075735872298075</v>
      </c>
      <c r="AD3">
        <f>0.001*(2*RefData!$B$5*'3PassStrainStress'!X3+RefData!$B$4*('3PassStrainStress'!$T3+'3PassStrainStress'!$V3+'3PassStrainStress'!$X3))</f>
        <v>-31.831756064219039</v>
      </c>
      <c r="AE3">
        <f>0.001*(SQRT((2*RefData!$B$5+RefData!$B$4)^2 *'3PassStrainStress'!U3^2 + RefData!$B$4^2 *('3PassStrainStress'!$W3^2+'3PassStrainStress'!$Y3^2)))</f>
        <v>24.593433869358215</v>
      </c>
    </row>
    <row r="4" spans="1:31">
      <c r="A4">
        <v>198028</v>
      </c>
      <c r="B4">
        <v>198089</v>
      </c>
      <c r="C4">
        <v>2.5</v>
      </c>
      <c r="D4" s="4">
        <f t="shared" si="0"/>
        <v>-11.986999999999998</v>
      </c>
      <c r="E4">
        <f>VLOOKUP($A4,Sheet1!$A$2:$P$1641,4,FALSE)</f>
        <v>16.533999999999999</v>
      </c>
      <c r="F4">
        <f>VLOOKUP($A4,Sheet1!$A$2:$P$1641,5,FALSE)</f>
        <v>-25.545999999999999</v>
      </c>
      <c r="G4">
        <f>VLOOKUP($A4,Sheet1!$A$2:$P$1641,6,FALSE)</f>
        <v>429.82400000000001</v>
      </c>
      <c r="H4" s="21">
        <f>VLOOKUP($A4,Sheet1!$A$2:$P$1641,8,FALSE)</f>
        <v>2.86714</v>
      </c>
      <c r="I4">
        <f>VLOOKUP($A4,Sheet1!$A$2:$P$1641,9,FALSE)</f>
        <v>4.1999999999999998E-5</v>
      </c>
      <c r="J4">
        <f>VLOOKUP($A4,Sheet1!$A$2:$P$1641,10,FALSE)</f>
        <v>2.8647100000000001</v>
      </c>
      <c r="K4">
        <f>VLOOKUP($A4,Sheet1!$A$2:$P$1641,11,FALSE)</f>
        <v>1.54E-4</v>
      </c>
      <c r="L4">
        <f>VLOOKUP($B4,Sheet1!$A$2:$P$1641,8,FALSE)</f>
        <v>2.8713600000000001</v>
      </c>
      <c r="M4">
        <f>VLOOKUP($B4,Sheet1!$A$2:$P$1641,9,FALSE)</f>
        <v>8.7000000000000001E-5</v>
      </c>
      <c r="N4" s="21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2.8671300000000159</v>
      </c>
      <c r="O4">
        <v>2.0000000000000001E-4</v>
      </c>
      <c r="P4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2.8672100000001648</v>
      </c>
      <c r="Q4">
        <v>2.0000000000000001E-4</v>
      </c>
      <c r="R4">
        <f t="shared" si="1"/>
        <v>2.8671300000000159</v>
      </c>
      <c r="S4">
        <v>2.0000000000000001E-4</v>
      </c>
      <c r="T4" s="21">
        <f t="shared" si="2"/>
        <v>3.4878083603473442</v>
      </c>
      <c r="U4">
        <f t="shared" si="3"/>
        <v>71.277696916575934</v>
      </c>
      <c r="V4">
        <f t="shared" si="4"/>
        <v>-871.9277625861555</v>
      </c>
      <c r="W4">
        <f t="shared" si="3"/>
        <v>88.036901533679981</v>
      </c>
      <c r="X4">
        <f t="shared" si="5"/>
        <v>1475.3429387519557</v>
      </c>
      <c r="Y4">
        <f t="shared" si="3"/>
        <v>76.070211880300405</v>
      </c>
      <c r="Z4" s="21">
        <f>0.001*(2*RefData!$B$5*'3PassStrainStress'!T4+RefData!$B$4*('3PassStrainStress'!$T4+'3PassStrainStress'!$V4+'3PassStrainStress'!$X4))</f>
        <v>74.092046014262451</v>
      </c>
      <c r="AA4">
        <f>0.001*(SQRT((2*RefData!$B$5+RefData!$B$4)^2 *'3PassStrainStress'!U4^2 + RefData!$B$4^2 *('3PassStrainStress'!$W4^2+'3PassStrainStress'!$Y4^2)))</f>
        <v>24.590866889094055</v>
      </c>
      <c r="AB4">
        <f>0.001*(2*RefData!$B$5*'3PassStrainStress'!V4+RefData!$B$4*('3PassStrainStress'!$T4+'3PassStrainStress'!$V4+'3PassStrainStress'!$X4))</f>
        <v>-67.321238523249548</v>
      </c>
      <c r="AC4">
        <f>0.001*(SQRT((2*RefData!$B$5+RefData!$B$4)^2 *'3PassStrainStress'!W4^2 + RefData!$B$4^2 *('3PassStrainStress'!$U4^2+'3PassStrainStress'!$Y4^2)))</f>
        <v>27.90863254801501</v>
      </c>
      <c r="AD4">
        <f>0.001*(2*RefData!$B$5*'3PassStrainStress'!X4+RefData!$B$4*('3PassStrainStress'!$T4+'3PassStrainStress'!$V4+'3PassStrainStress'!$X4))</f>
        <v>311.85325938521453</v>
      </c>
      <c r="AE4">
        <f>0.001*(SQRT((2*RefData!$B$5+RefData!$B$4)^2 *'3PassStrainStress'!U4^2 + RefData!$B$4^2 *('3PassStrainStress'!$W4^2+'3PassStrainStress'!$Y4^2)))</f>
        <v>24.590866889094055</v>
      </c>
    </row>
    <row r="5" spans="1:31">
      <c r="A5">
        <v>198023</v>
      </c>
      <c r="B5">
        <v>198084</v>
      </c>
      <c r="C5">
        <v>2.5</v>
      </c>
      <c r="D5" s="4">
        <f t="shared" si="0"/>
        <v>-8.9574999999999996</v>
      </c>
      <c r="E5">
        <f>VLOOKUP($A5,Sheet1!$A$2:$P$1641,4,FALSE)</f>
        <v>13.5045</v>
      </c>
      <c r="F5">
        <f>VLOOKUP($A5,Sheet1!$A$2:$P$1641,5,FALSE)</f>
        <v>-25.457999999999998</v>
      </c>
      <c r="G5">
        <f>VLOOKUP($A5,Sheet1!$A$2:$P$1641,6,FALSE)</f>
        <v>429.78500000000003</v>
      </c>
      <c r="H5" s="21">
        <f>VLOOKUP($A5,Sheet1!$A$2:$P$1641,8,FALSE)</f>
        <v>2.86599</v>
      </c>
      <c r="I5">
        <f>VLOOKUP($A5,Sheet1!$A$2:$P$1641,9,FALSE)</f>
        <v>6.4999999999999994E-5</v>
      </c>
      <c r="J5">
        <f>VLOOKUP($A5,Sheet1!$A$2:$P$1641,10,FALSE)</f>
        <v>2.8646500000000001</v>
      </c>
      <c r="K5">
        <f>VLOOKUP($A5,Sheet1!$A$2:$P$1641,11,FALSE)</f>
        <v>2.0100000000000001E-4</v>
      </c>
      <c r="L5">
        <f>VLOOKUP($B5,Sheet1!$A$2:$P$1641,8,FALSE)</f>
        <v>2.8729</v>
      </c>
      <c r="M5">
        <f>VLOOKUP($B5,Sheet1!$A$2:$P$1641,9,FALSE)</f>
        <v>1.15E-4</v>
      </c>
      <c r="N5" s="21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2.8671406631367149</v>
      </c>
      <c r="O5">
        <v>2.0000000000000001E-4</v>
      </c>
      <c r="P5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2.8672400179276472</v>
      </c>
      <c r="Q5">
        <v>2.0000000000000001E-4</v>
      </c>
      <c r="R5">
        <f t="shared" si="1"/>
        <v>2.8671406631367149</v>
      </c>
      <c r="S5">
        <v>2.0000000000000001E-4</v>
      </c>
      <c r="T5" s="21">
        <f t="shared" si="2"/>
        <v>-401.32775887458115</v>
      </c>
      <c r="U5">
        <f t="shared" si="3"/>
        <v>73.347433264073246</v>
      </c>
      <c r="V5">
        <f t="shared" si="4"/>
        <v>-903.31395748266539</v>
      </c>
      <c r="W5">
        <f t="shared" si="3"/>
        <v>98.893255939785192</v>
      </c>
      <c r="X5">
        <f t="shared" si="5"/>
        <v>2008.7388586593756</v>
      </c>
      <c r="Y5">
        <f t="shared" si="3"/>
        <v>80.465337075157564</v>
      </c>
      <c r="Z5" s="21">
        <f>0.001*(2*RefData!$B$5*'3PassStrainStress'!T5+RefData!$B$4*('3PassStrainStress'!$T5+'3PassStrainStress'!$V5+'3PassStrainStress'!$X5))</f>
        <v>20.474208114556394</v>
      </c>
      <c r="AA5">
        <f>0.001*(SQRT((2*RefData!$B$5+RefData!$B$4)^2 *'3PassStrainStress'!U5^2 + RefData!$B$4^2 *('3PassStrainStress'!$W5^2+'3PassStrainStress'!$Y5^2)))</f>
        <v>25.855723582484472</v>
      </c>
      <c r="AB5">
        <f>0.001*(2*RefData!$B$5*'3PassStrainStress'!V5+RefData!$B$4*('3PassStrainStress'!$T5+'3PassStrainStress'!$V5+'3PassStrainStress'!$X5))</f>
        <v>-60.615870122134119</v>
      </c>
      <c r="AC5">
        <f>0.001*(SQRT((2*RefData!$B$5+RefData!$B$4)^2 *'3PassStrainStress'!W5^2 + RefData!$B$4^2 *('3PassStrainStress'!$U5^2+'3PassStrainStress'!$Y5^2)))</f>
        <v>30.912163074973463</v>
      </c>
      <c r="AD5">
        <f>0.001*(2*RefData!$B$5*'3PassStrainStress'!X5+RefData!$B$4*('3PassStrainStress'!$T5+'3PassStrainStress'!$V5+'3PassStrainStress'!$X5))</f>
        <v>409.79266171619554</v>
      </c>
      <c r="AE5">
        <f>0.001*(SQRT((2*RefData!$B$5+RefData!$B$4)^2 *'3PassStrainStress'!U5^2 + RefData!$B$4^2 *('3PassStrainStress'!$W5^2+'3PassStrainStress'!$Y5^2)))</f>
        <v>25.855723582484472</v>
      </c>
    </row>
    <row r="6" spans="1:31">
      <c r="A6">
        <v>198018</v>
      </c>
      <c r="B6" s="13">
        <v>198171</v>
      </c>
      <c r="C6">
        <v>2.5</v>
      </c>
      <c r="D6" s="4">
        <f t="shared" si="0"/>
        <v>-5.9843999999999999</v>
      </c>
      <c r="E6">
        <f>VLOOKUP($A6,Sheet1!$A$2:$P$1641,4,FALSE)</f>
        <v>10.5314</v>
      </c>
      <c r="F6">
        <f>VLOOKUP($A6,Sheet1!$A$2:$P$1641,5,FALSE)</f>
        <v>-25.215599999999998</v>
      </c>
      <c r="G6">
        <f>VLOOKUP($A6,Sheet1!$A$2:$P$1641,6,FALSE)</f>
        <v>429.75200000000001</v>
      </c>
      <c r="H6" s="21">
        <f>VLOOKUP($A6,Sheet1!$A$2:$P$1641,8,FALSE)</f>
        <v>2.87229</v>
      </c>
      <c r="I6">
        <f>VLOOKUP($A6,Sheet1!$A$2:$P$1641,9,FALSE)</f>
        <v>1.8200000000000001E-4</v>
      </c>
      <c r="J6">
        <f>VLOOKUP($A6,Sheet1!$A$2:$P$1641,10,FALSE)</f>
        <v>2.8713600000000001</v>
      </c>
      <c r="K6">
        <f>VLOOKUP($A6,Sheet1!$A$2:$P$1641,11,FALSE)</f>
        <v>3.2699999999999998E-4</v>
      </c>
      <c r="L6">
        <f>VLOOKUP($B6,Sheet1!$A$2:$P$1641,8,FALSE)</f>
        <v>2.8705500000000002</v>
      </c>
      <c r="M6">
        <f>VLOOKUP($B6,Sheet1!$A$2:$P$1641,9,FALSE)</f>
        <v>1.6000000000000001E-4</v>
      </c>
      <c r="N6" s="21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2.8709246208953076</v>
      </c>
      <c r="O6">
        <v>2.0000000000000001E-4</v>
      </c>
      <c r="P6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2.8714063156009084</v>
      </c>
      <c r="Q6">
        <v>2.0000000000000001E-4</v>
      </c>
      <c r="R6">
        <f t="shared" si="1"/>
        <v>2.8709246208953076</v>
      </c>
      <c r="S6">
        <v>2.0000000000000001E-4</v>
      </c>
      <c r="T6" s="21">
        <f t="shared" si="2"/>
        <v>475.5886290970235</v>
      </c>
      <c r="U6">
        <f t="shared" si="3"/>
        <v>94.190733774296746</v>
      </c>
      <c r="V6">
        <f t="shared" si="4"/>
        <v>-16.129936281306101</v>
      </c>
      <c r="W6">
        <f t="shared" si="3"/>
        <v>133.49318965895779</v>
      </c>
      <c r="X6">
        <f t="shared" si="5"/>
        <v>-130.48788971359303</v>
      </c>
      <c r="Y6">
        <f t="shared" si="3"/>
        <v>89.213407984721144</v>
      </c>
      <c r="Z6" s="21">
        <f>0.001*(2*RefData!$B$5*'3PassStrainStress'!T6+RefData!$B$4*('3PassStrainStress'!$T6+'3PassStrainStress'!$V6+'3PassStrainStress'!$X6))</f>
        <v>116.68193353766115</v>
      </c>
      <c r="AA6">
        <f>0.001*(SQRT((2*RefData!$B$5+RefData!$B$4)^2 *'3PassStrainStress'!U6^2 + RefData!$B$4^2 *('3PassStrainStress'!$W6^2+'3PassStrainStress'!$Y6^2)))</f>
        <v>32.975664360085013</v>
      </c>
      <c r="AB6">
        <f>0.001*(2*RefData!$B$5*'3PassStrainStress'!V6+RefData!$B$4*('3PassStrainStress'!$T6+'3PassStrainStress'!$V6+'3PassStrainStress'!$X6))</f>
        <v>37.250472976546384</v>
      </c>
      <c r="AC6">
        <f>0.001*(SQRT((2*RefData!$B$5+RefData!$B$4)^2 *'3PassStrainStress'!W6^2 + RefData!$B$4^2 *('3PassStrainStress'!$U6^2+'3PassStrainStress'!$Y6^2)))</f>
        <v>40.879913957361026</v>
      </c>
      <c r="AD6">
        <f>0.001*(2*RefData!$B$5*'3PassStrainStress'!X6+RefData!$B$4*('3PassStrainStress'!$T6+'3PassStrainStress'!$V6+'3PassStrainStress'!$X6))</f>
        <v>18.777265114407729</v>
      </c>
      <c r="AE6">
        <f>0.001*(SQRT((2*RefData!$B$5+RefData!$B$4)^2 *'3PassStrainStress'!U6^2 + RefData!$B$4^2 *('3PassStrainStress'!$W6^2+'3PassStrainStress'!$Y6^2)))</f>
        <v>32.975664360085013</v>
      </c>
    </row>
    <row r="7" spans="1:31">
      <c r="A7">
        <v>198013</v>
      </c>
      <c r="B7" s="13">
        <v>198169</v>
      </c>
      <c r="C7">
        <v>2.5</v>
      </c>
      <c r="D7" s="4">
        <f t="shared" si="0"/>
        <v>-2.9569999999999999</v>
      </c>
      <c r="E7">
        <f>VLOOKUP($A7,Sheet1!$A$2:$P$1641,4,FALSE)</f>
        <v>7.5039999999999996</v>
      </c>
      <c r="F7">
        <f>VLOOKUP($A7,Sheet1!$A$2:$P$1641,5,FALSE)</f>
        <v>-25.038</v>
      </c>
      <c r="G7">
        <f>VLOOKUP($A7,Sheet1!$A$2:$P$1641,6,FALSE)</f>
        <v>429.71199999999999</v>
      </c>
      <c r="H7" s="21">
        <f>VLOOKUP($A7,Sheet1!$A$2:$P$1641,8,FALSE)</f>
        <v>2.8742399999999999</v>
      </c>
      <c r="I7">
        <f>VLOOKUP($A7,Sheet1!$A$2:$P$1641,9,FALSE)</f>
        <v>1.9699999999999999E-4</v>
      </c>
      <c r="J7">
        <f>VLOOKUP($A7,Sheet1!$A$2:$P$1641,10,FALSE)</f>
        <v>2.8718400000000002</v>
      </c>
      <c r="K7">
        <f>VLOOKUP($A7,Sheet1!$A$2:$P$1641,11,FALSE)</f>
        <v>4.86E-4</v>
      </c>
      <c r="L7">
        <f>VLOOKUP($B7,Sheet1!$A$2:$P$1641,8,FALSE)</f>
        <v>2.8697900000000001</v>
      </c>
      <c r="M7">
        <f>VLOOKUP($B7,Sheet1!$A$2:$P$1641,9,FALSE)</f>
        <v>1.9900000000000001E-4</v>
      </c>
      <c r="N7" s="21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2.8714651630114636</v>
      </c>
      <c r="O7">
        <v>2.0000000000000001E-4</v>
      </c>
      <c r="P7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2.8717134499501134</v>
      </c>
      <c r="Q7">
        <v>2.0000000000000001E-4</v>
      </c>
      <c r="R7">
        <f t="shared" si="1"/>
        <v>2.8714651630114636</v>
      </c>
      <c r="S7">
        <v>2.0000000000000001E-4</v>
      </c>
      <c r="T7" s="21">
        <f t="shared" si="2"/>
        <v>966.34882577717462</v>
      </c>
      <c r="U7">
        <f t="shared" si="3"/>
        <v>97.765214322326969</v>
      </c>
      <c r="V7">
        <f t="shared" si="4"/>
        <v>44.067784649381991</v>
      </c>
      <c r="W7">
        <f t="shared" si="3"/>
        <v>183.00695293182008</v>
      </c>
      <c r="X7">
        <f t="shared" si="5"/>
        <v>-583.38266925261894</v>
      </c>
      <c r="Y7">
        <f t="shared" si="3"/>
        <v>98.255237578739155</v>
      </c>
      <c r="Z7" s="21">
        <f>0.001*(2*RefData!$B$5*'3PassStrainStress'!T7+RefData!$B$4*('3PassStrainStress'!$T7+'3PassStrainStress'!$V7+'3PassStrainStress'!$X7))</f>
        <v>207.83930703700142</v>
      </c>
      <c r="AA7">
        <f>0.001*(SQRT((2*RefData!$B$5+RefData!$B$4)^2 *'3PassStrainStress'!U7^2 + RefData!$B$4^2 *('3PassStrainStress'!$W7^2+'3PassStrainStress'!$Y7^2)))</f>
        <v>37.378237019883748</v>
      </c>
      <c r="AB7">
        <f>0.001*(2*RefData!$B$5*'3PassStrainStress'!V7+RefData!$B$4*('3PassStrainStress'!$T7+'3PassStrainStress'!$V7+'3PassStrainStress'!$X7))</f>
        <v>58.855446547127237</v>
      </c>
      <c r="AC7">
        <f>0.001*(SQRT((2*RefData!$B$5+RefData!$B$4)^2 *'3PassStrainStress'!W7^2 + RefData!$B$4^2 *('3PassStrainStress'!$U7^2+'3PassStrainStress'!$Y7^2)))</f>
        <v>54.391868308653827</v>
      </c>
      <c r="AD7">
        <f>0.001*(2*RefData!$B$5*'3PassStrainStress'!X7+RefData!$B$4*('3PassStrainStress'!$T7+'3PassStrainStress'!$V7+'3PassStrainStress'!$X7))</f>
        <v>-42.501934467811374</v>
      </c>
      <c r="AE7">
        <f>0.001*(SQRT((2*RefData!$B$5+RefData!$B$4)^2 *'3PassStrainStress'!U7^2 + RefData!$B$4^2 *('3PassStrainStress'!$W7^2+'3PassStrainStress'!$Y7^2)))</f>
        <v>37.378237019883748</v>
      </c>
    </row>
    <row r="8" spans="1:31">
      <c r="A8" s="13">
        <v>198249</v>
      </c>
      <c r="B8" s="13">
        <v>198163</v>
      </c>
      <c r="C8">
        <v>2.5</v>
      </c>
      <c r="D8" s="20">
        <v>0</v>
      </c>
      <c r="E8">
        <f>VLOOKUP($A8,Sheet1!$A$2:$P$1641,4,FALSE)</f>
        <v>-80.84</v>
      </c>
      <c r="F8">
        <f>VLOOKUP($A8,Sheet1!$A$2:$P$1641,5,FALSE)</f>
        <v>-30.312999999999999</v>
      </c>
      <c r="G8">
        <f>VLOOKUP($A8,Sheet1!$A$2:$P$1641,6,FALSE)</f>
        <v>429.56099999999998</v>
      </c>
      <c r="H8" s="21">
        <f>VLOOKUP($A8,Sheet1!$A$2:$P$1641,8,FALSE)</f>
        <v>2.87208</v>
      </c>
      <c r="I8">
        <f>VLOOKUP($A8,Sheet1!$A$2:$P$1641,9,FALSE)</f>
        <v>1.85E-4</v>
      </c>
      <c r="J8">
        <f>VLOOKUP($A8,Sheet1!$A$2:$P$1641,10,FALSE)</f>
        <v>2.8717000000000001</v>
      </c>
      <c r="K8">
        <f>VLOOKUP($A8,Sheet1!$A$2:$P$1641,11,FALSE)</f>
        <v>1.9900000000000001E-4</v>
      </c>
      <c r="L8">
        <f>VLOOKUP($B8,Sheet1!$A$2:$P$1641,8,FALSE)</f>
        <v>2.86903</v>
      </c>
      <c r="M8">
        <f>VLOOKUP($B8,Sheet1!$A$2:$P$1641,9,FALSE)</f>
        <v>1.8200000000000001E-4</v>
      </c>
      <c r="N8" s="21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2.8714651634712265</v>
      </c>
      <c r="O8">
        <v>2.0000000000000001E-4</v>
      </c>
      <c r="P8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2.8717134500239392</v>
      </c>
      <c r="Q8">
        <v>2.0000000000000001E-4</v>
      </c>
      <c r="R8">
        <f t="shared" si="1"/>
        <v>2.8714651634712265</v>
      </c>
      <c r="S8">
        <v>2.0000000000000001E-4</v>
      </c>
      <c r="T8" s="21">
        <f t="shared" si="2"/>
        <v>214.11944556914975</v>
      </c>
      <c r="U8">
        <f t="shared" si="3"/>
        <v>94.879317354196274</v>
      </c>
      <c r="V8">
        <f t="shared" si="4"/>
        <v>-4.683623269885473</v>
      </c>
      <c r="W8">
        <f t="shared" si="3"/>
        <v>98.246742476486418</v>
      </c>
      <c r="X8">
        <f t="shared" si="5"/>
        <v>-848.0560733262754</v>
      </c>
      <c r="Y8">
        <f t="shared" si="3"/>
        <v>94.173002720996934</v>
      </c>
      <c r="Z8" s="21">
        <f>0.001*(2*RefData!$B$5*'3PassStrainStress'!T8+RefData!$B$4*('3PassStrainStress'!$T8+'3PassStrainStress'!$V8+'3PassStrainStress'!$X8))</f>
        <v>-42.782773820948314</v>
      </c>
      <c r="AA8">
        <f>0.001*(SQRT((2*RefData!$B$5+RefData!$B$4)^2 *'3PassStrainStress'!U8^2 + RefData!$B$4^2 *('3PassStrainStress'!$W8^2+'3PassStrainStress'!$Y8^2)))</f>
        <v>31.484229221475925</v>
      </c>
      <c r="AB8">
        <f>0.001*(2*RefData!$B$5*'3PassStrainStress'!V8+RefData!$B$4*('3PassStrainStress'!$T8+'3PassStrainStress'!$V8+'3PassStrainStress'!$X8))</f>
        <v>-78.127884941100149</v>
      </c>
      <c r="AC8">
        <f>0.001*(SQRT((2*RefData!$B$5+RefData!$B$4)^2 *'3PassStrainStress'!W8^2 + RefData!$B$4^2 *('3PassStrainStress'!$U8^2+'3PassStrainStress'!$Y8^2)))</f>
        <v>32.150933986177186</v>
      </c>
      <c r="AD8">
        <f>0.001*(2*RefData!$B$5*'3PassStrainStress'!X8+RefData!$B$4*('3PassStrainStress'!$T8+'3PassStrainStress'!$V8+'3PassStrainStress'!$X8))</f>
        <v>-214.36497302713238</v>
      </c>
      <c r="AE8">
        <f>0.001*(SQRT((2*RefData!$B$5+RefData!$B$4)^2 *'3PassStrainStress'!U8^2 + RefData!$B$4^2 *('3PassStrainStress'!$W8^2+'3PassStrainStress'!$Y8^2)))</f>
        <v>31.484229221475925</v>
      </c>
    </row>
    <row r="9" spans="1:31">
      <c r="A9">
        <v>197985</v>
      </c>
      <c r="B9" s="13">
        <v>198166</v>
      </c>
      <c r="C9">
        <v>2.5</v>
      </c>
      <c r="D9" s="4">
        <f t="shared" si="0"/>
        <v>2.9879999999999995</v>
      </c>
      <c r="E9">
        <f>VLOOKUP($A9,Sheet1!$A$2:$P$1641,4,FALSE)</f>
        <v>1.5589999999999999</v>
      </c>
      <c r="F9">
        <f>VLOOKUP($A9,Sheet1!$A$2:$P$1641,5,FALSE)</f>
        <v>-24.942</v>
      </c>
      <c r="G9">
        <f>VLOOKUP($A9,Sheet1!$A$2:$P$1641,6,FALSE)</f>
        <v>429.64</v>
      </c>
      <c r="H9" s="21">
        <f>VLOOKUP($A9,Sheet1!$A$2:$P$1641,8,FALSE)</f>
        <v>2.8738999999999999</v>
      </c>
      <c r="I9">
        <f>VLOOKUP($A9,Sheet1!$A$2:$P$1641,9,FALSE)</f>
        <v>2.1499999999999999E-4</v>
      </c>
      <c r="J9">
        <f>VLOOKUP($A9,Sheet1!$A$2:$P$1641,10,FALSE)</f>
        <v>2.8731399999999998</v>
      </c>
      <c r="K9">
        <f>VLOOKUP($A9,Sheet1!$A$2:$P$1641,11,FALSE)</f>
        <v>7.6599999999999997E-4</v>
      </c>
      <c r="L9">
        <f>VLOOKUP($B9,Sheet1!$A$2:$P$1641,8,FALSE)</f>
        <v>2.8694799999999998</v>
      </c>
      <c r="M9">
        <f>VLOOKUP($B9,Sheet1!$A$2:$P$1641,9,FALSE)</f>
        <v>1.92E-4</v>
      </c>
      <c r="N9" s="21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2.871465162897703</v>
      </c>
      <c r="O9">
        <v>2.0000000000000001E-4</v>
      </c>
      <c r="P9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2.8717134499305907</v>
      </c>
      <c r="Q9">
        <v>2.0000000000000001E-4</v>
      </c>
      <c r="R9">
        <f t="shared" si="1"/>
        <v>2.871465162897703</v>
      </c>
      <c r="S9">
        <v>2.0000000000000001E-4</v>
      </c>
      <c r="T9" s="21">
        <f t="shared" si="2"/>
        <v>847.942414122782</v>
      </c>
      <c r="U9">
        <f t="shared" si="3"/>
        <v>102.26170980399304</v>
      </c>
      <c r="V9">
        <f t="shared" si="4"/>
        <v>496.75919769898155</v>
      </c>
      <c r="W9">
        <f t="shared" si="3"/>
        <v>275.6818330845843</v>
      </c>
      <c r="X9">
        <f t="shared" si="5"/>
        <v>-691.34145291172013</v>
      </c>
      <c r="Y9">
        <f t="shared" si="3"/>
        <v>96.551258500673725</v>
      </c>
      <c r="Z9" s="21">
        <f>0.001*(2*RefData!$B$5*'3PassStrainStress'!T9+RefData!$B$4*('3PassStrainStress'!$T9+'3PassStrainStress'!$V9+'3PassStrainStress'!$X9))</f>
        <v>216.13240922624308</v>
      </c>
      <c r="AA9">
        <f>0.001*(SQRT((2*RefData!$B$5+RefData!$B$4)^2 *'3PassStrainStress'!U9^2 + RefData!$B$4^2 *('3PassStrainStress'!$W9^2+'3PassStrainStress'!$Y9^2)))</f>
        <v>45.695669225708038</v>
      </c>
      <c r="AB9">
        <f>0.001*(2*RefData!$B$5*'3PassStrainStress'!V9+RefData!$B$4*('3PassStrainStress'!$T9+'3PassStrainStress'!$V9+'3PassStrainStress'!$X9))</f>
        <v>159.40281272701378</v>
      </c>
      <c r="AC9">
        <f>0.001*(SQRT((2*RefData!$B$5+RefData!$B$4)^2 *'3PassStrainStress'!W9^2 + RefData!$B$4^2 *('3PassStrainStress'!$U9^2+'3PassStrainStress'!$Y9^2)))</f>
        <v>79.774076947805995</v>
      </c>
      <c r="AD9">
        <f>0.001*(2*RefData!$B$5*'3PassStrainStress'!X9+RefData!$B$4*('3PassStrainStress'!$T9+'3PassStrainStress'!$V9+'3PassStrainStress'!$X9))</f>
        <v>-32.521138525484147</v>
      </c>
      <c r="AE9">
        <f>0.001*(SQRT((2*RefData!$B$5+RefData!$B$4)^2 *'3PassStrainStress'!U9^2 + RefData!$B$4^2 *('3PassStrainStress'!$W9^2+'3PassStrainStress'!$Y9^2)))</f>
        <v>45.695669225708038</v>
      </c>
    </row>
    <row r="10" spans="1:31">
      <c r="A10">
        <v>197990</v>
      </c>
      <c r="B10" s="13">
        <v>198168</v>
      </c>
      <c r="C10">
        <v>2.5</v>
      </c>
      <c r="D10" s="4">
        <f t="shared" si="0"/>
        <v>6.032</v>
      </c>
      <c r="E10">
        <f>VLOOKUP($A10,Sheet1!$A$2:$P$1641,4,FALSE)</f>
        <v>-1.4850000000000001</v>
      </c>
      <c r="F10">
        <f>VLOOKUP($A10,Sheet1!$A$2:$P$1641,5,FALSE)</f>
        <v>-24.978000000000002</v>
      </c>
      <c r="G10">
        <f>VLOOKUP($A10,Sheet1!$A$2:$P$1641,6,FALSE)</f>
        <v>429.601</v>
      </c>
      <c r="H10" s="21">
        <f>VLOOKUP($A10,Sheet1!$A$2:$P$1641,8,FALSE)</f>
        <v>2.8726099999999999</v>
      </c>
      <c r="I10">
        <f>VLOOKUP($A10,Sheet1!$A$2:$P$1641,9,FALSE)</f>
        <v>1.7100000000000001E-4</v>
      </c>
      <c r="J10">
        <f>VLOOKUP($A10,Sheet1!$A$2:$P$1641,10,FALSE)</f>
        <v>2.8717999999999999</v>
      </c>
      <c r="K10">
        <f>VLOOKUP($A10,Sheet1!$A$2:$P$1641,11,FALSE)</f>
        <v>4.0299999999999998E-4</v>
      </c>
      <c r="L10">
        <f>VLOOKUP($B10,Sheet1!$A$2:$P$1641,8,FALSE)</f>
        <v>2.8699300000000001</v>
      </c>
      <c r="M10">
        <f>VLOOKUP($B10,Sheet1!$A$2:$P$1641,9,FALSE)</f>
        <v>1.5300000000000001E-4</v>
      </c>
      <c r="N10" s="21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2.8708660036466682</v>
      </c>
      <c r="O10">
        <v>2.0000000000000001E-4</v>
      </c>
      <c r="P10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2.8713668941589936</v>
      </c>
      <c r="Q10">
        <v>2.0000000000000001E-4</v>
      </c>
      <c r="R10">
        <f t="shared" si="1"/>
        <v>2.8708660036466682</v>
      </c>
      <c r="S10">
        <v>2.0000000000000001E-4</v>
      </c>
      <c r="T10" s="21">
        <f t="shared" si="2"/>
        <v>607.48093122997557</v>
      </c>
      <c r="U10">
        <f t="shared" si="3"/>
        <v>91.65765528325754</v>
      </c>
      <c r="V10">
        <f t="shared" si="4"/>
        <v>150.83611985899915</v>
      </c>
      <c r="W10">
        <f t="shared" si="3"/>
        <v>156.68456665782938</v>
      </c>
      <c r="X10">
        <f t="shared" si="5"/>
        <v>-326.03529578856262</v>
      </c>
      <c r="Y10">
        <f t="shared" si="3"/>
        <v>87.71271005658609</v>
      </c>
      <c r="Z10" s="21">
        <f>0.001*(2*RefData!$B$5*'3PassStrainStress'!T10+RefData!$B$4*('3PassStrainStress'!$T10+'3PassStrainStress'!$V10+'3PassStrainStress'!$X10))</f>
        <v>150.5041323216229</v>
      </c>
      <c r="AA10">
        <f>0.001*(SQRT((2*RefData!$B$5+RefData!$B$4)^2 *'3PassStrainStress'!U10^2 + RefData!$B$4^2 *('3PassStrainStress'!$W10^2+'3PassStrainStress'!$Y10^2)))</f>
        <v>33.832747988861804</v>
      </c>
      <c r="AB10">
        <f>0.001*(2*RefData!$B$5*'3PassStrainStress'!V10+RefData!$B$4*('3PassStrainStress'!$T10+'3PassStrainStress'!$V10+'3PassStrainStress'!$X10))</f>
        <v>76.738432023234409</v>
      </c>
      <c r="AC10">
        <f>0.001*(SQRT((2*RefData!$B$5+RefData!$B$4)^2 *'3PassStrainStress'!W10^2 + RefData!$B$4^2 *('3PassStrainStress'!$U10^2+'3PassStrainStress'!$Y10^2)))</f>
        <v>46.884510934456266</v>
      </c>
      <c r="AD10">
        <f>0.001*(2*RefData!$B$5*'3PassStrainStress'!X10+RefData!$B$4*('3PassStrainStress'!$T10+'3PassStrainStress'!$V10+'3PassStrainStress'!$X10))</f>
        <v>-0.29464281214094806</v>
      </c>
      <c r="AE10">
        <f>0.001*(SQRT((2*RefData!$B$5+RefData!$B$4)^2 *'3PassStrainStress'!U10^2 + RefData!$B$4^2 *('3PassStrainStress'!$W10^2+'3PassStrainStress'!$Y10^2)))</f>
        <v>33.832747988861804</v>
      </c>
    </row>
    <row r="11" spans="1:31">
      <c r="A11" s="2">
        <v>197995</v>
      </c>
      <c r="B11">
        <v>198056</v>
      </c>
      <c r="C11">
        <v>2.5</v>
      </c>
      <c r="D11" s="4">
        <f t="shared" si="0"/>
        <v>9.0180000000000007</v>
      </c>
      <c r="E11">
        <f>VLOOKUP($A11,Sheet1!$A$2:$P$1641,4,FALSE)</f>
        <v>-4.4710000000000001</v>
      </c>
      <c r="F11">
        <f>VLOOKUP($A11,Sheet1!$A$2:$P$1641,5,FALSE)</f>
        <v>-25.119</v>
      </c>
      <c r="G11">
        <f>VLOOKUP($A11,Sheet1!$A$2:$P$1641,6,FALSE)</f>
        <v>429.56200000000001</v>
      </c>
      <c r="H11" s="21">
        <f>VLOOKUP($A11,Sheet1!$A$2:$P$1641,8,FALSE)</f>
        <v>2.8670900000000001</v>
      </c>
      <c r="I11">
        <f>VLOOKUP($A11,Sheet1!$A$2:$P$1641,9,FALSE)</f>
        <v>7.8999999999999996E-5</v>
      </c>
      <c r="J11" s="13">
        <f>J5</f>
        <v>2.8646500000000001</v>
      </c>
      <c r="K11" s="13">
        <f>K5</f>
        <v>2.0100000000000001E-4</v>
      </c>
      <c r="L11">
        <f>VLOOKUP($B11,Sheet1!$A$2:$P$1641,8,FALSE)</f>
        <v>2.87276</v>
      </c>
      <c r="M11">
        <f>VLOOKUP($B11,Sheet1!$A$2:$P$1641,9,FALSE)</f>
        <v>1.13E-4</v>
      </c>
      <c r="N11" s="21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2.8671382728422561</v>
      </c>
      <c r="O11">
        <v>2.0000000000000001E-4</v>
      </c>
      <c r="P11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2.8672338785344156</v>
      </c>
      <c r="Q11">
        <v>2.0000000000000001E-4</v>
      </c>
      <c r="R11">
        <f t="shared" si="1"/>
        <v>2.8671382728422561</v>
      </c>
      <c r="S11">
        <v>2.0000000000000001E-4</v>
      </c>
      <c r="T11" s="21">
        <f t="shared" si="2"/>
        <v>-16.836593725977345</v>
      </c>
      <c r="U11">
        <f t="shared" si="3"/>
        <v>75.000640227187034</v>
      </c>
      <c r="V11">
        <f>1000000*(J11/P11 -1)</f>
        <v>-901.17466655215139</v>
      </c>
      <c r="W11">
        <f t="shared" si="3"/>
        <v>98.893467692509901</v>
      </c>
      <c r="X11">
        <f t="shared" si="5"/>
        <v>1960.7450435834562</v>
      </c>
      <c r="Y11">
        <f t="shared" si="3"/>
        <v>80.119972950635002</v>
      </c>
      <c r="Z11" s="21">
        <f>0.001*(2*RefData!$B$5*'3PassStrainStress'!T11+RefData!$B$4*('3PassStrainStress'!$T11+'3PassStrainStress'!$V11+'3PassStrainStress'!$X11))</f>
        <v>123.6114509139491</v>
      </c>
      <c r="AA11">
        <f>0.001*(SQRT((2*RefData!$B$5+RefData!$B$4)^2 *'3PassStrainStress'!U11^2 + RefData!$B$4^2 *('3PassStrainStress'!$W11^2+'3PassStrainStress'!$Y11^2)))</f>
        <v>26.216486024407612</v>
      </c>
      <c r="AB11">
        <f>0.001*(2*RefData!$B$5*'3PassStrainStress'!V11+RefData!$B$4*('3PassStrainStress'!$T11+'3PassStrainStress'!$V11+'3PassStrainStress'!$X11))</f>
        <v>-19.243160850279004</v>
      </c>
      <c r="AC11">
        <f>0.001*(SQRT((2*RefData!$B$5+RefData!$B$4)^2 *'3PassStrainStress'!W11^2 + RefData!$B$4^2 *('3PassStrainStress'!$U11^2+'3PassStrainStress'!$Y11^2)))</f>
        <v>30.957243965273801</v>
      </c>
      <c r="AD11">
        <f>0.001*(2*RefData!$B$5*'3PassStrainStress'!X11+RefData!$B$4*('3PassStrainStress'!$T11+'3PassStrainStress'!$V11+'3PassStrainStress'!$X11))</f>
        <v>443.0669461716268</v>
      </c>
      <c r="AE11">
        <f>0.001*(SQRT((2*RefData!$B$5+RefData!$B$4)^2 *'3PassStrainStress'!U11^2 + RefData!$B$4^2 *('3PassStrainStress'!$W11^2+'3PassStrainStress'!$Y11^2)))</f>
        <v>26.216486024407612</v>
      </c>
    </row>
    <row r="12" spans="1:31">
      <c r="A12">
        <v>198000</v>
      </c>
      <c r="B12">
        <v>198061</v>
      </c>
      <c r="C12">
        <v>2.5</v>
      </c>
      <c r="D12" s="4">
        <f t="shared" si="0"/>
        <v>11.955</v>
      </c>
      <c r="E12">
        <f>VLOOKUP($A12,Sheet1!$A$2:$P$1641,4,FALSE)</f>
        <v>-7.4080000000000004</v>
      </c>
      <c r="F12">
        <f>VLOOKUP($A12,Sheet1!$A$2:$P$1641,5,FALSE)</f>
        <v>-25.257899999999999</v>
      </c>
      <c r="G12">
        <f>VLOOKUP($A12,Sheet1!$A$2:$P$1641,6,FALSE)</f>
        <v>429.52199999999999</v>
      </c>
      <c r="H12" s="21">
        <f>VLOOKUP($A12,Sheet1!$A$2:$P$1641,8,FALSE)</f>
        <v>2.8666399999999999</v>
      </c>
      <c r="I12">
        <f>VLOOKUP($A12,Sheet1!$A$2:$P$1641,9,FALSE)</f>
        <v>5.3000000000000001E-5</v>
      </c>
      <c r="J12">
        <f>VLOOKUP($A12,Sheet1!$A$2:$P$1641,10,FALSE)</f>
        <v>2.8641000000000001</v>
      </c>
      <c r="K12">
        <f>VLOOKUP($A12,Sheet1!$A$2:$P$1641,11,FALSE)</f>
        <v>1.7000000000000001E-4</v>
      </c>
      <c r="L12">
        <f>VLOOKUP($B12,Sheet1!$A$2:$P$1641,8,FALSE)</f>
        <v>2.8715099999999998</v>
      </c>
      <c r="M12">
        <f>VLOOKUP($B12,Sheet1!$A$2:$P$1641,9,FALSE)</f>
        <v>8.7000000000000001E-5</v>
      </c>
      <c r="N12" s="21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2.8671300000000213</v>
      </c>
      <c r="O12">
        <v>2.0000000000000001E-4</v>
      </c>
      <c r="P12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2.8672100000002185</v>
      </c>
      <c r="Q12">
        <v>2.0000000000000001E-4</v>
      </c>
      <c r="R12">
        <f t="shared" si="1"/>
        <v>2.8671300000000213</v>
      </c>
      <c r="S12">
        <v>2.0000000000000001E-4</v>
      </c>
      <c r="T12" s="21">
        <f t="shared" si="2"/>
        <v>-170.90260993446461</v>
      </c>
      <c r="U12">
        <f t="shared" si="3"/>
        <v>72.163926673506992</v>
      </c>
      <c r="V12">
        <f t="shared" si="4"/>
        <v>-1084.6781366617986</v>
      </c>
      <c r="W12">
        <f t="shared" si="3"/>
        <v>91.548262934390479</v>
      </c>
      <c r="X12">
        <f t="shared" si="5"/>
        <v>1527.6600642379901</v>
      </c>
      <c r="Y12">
        <f t="shared" si="3"/>
        <v>76.070211880300278</v>
      </c>
      <c r="Z12" s="21">
        <f>0.001*(2*RefData!$B$5*'3PassStrainStress'!T12+RefData!$B$4*('3PassStrainStress'!$T12+'3PassStrainStress'!$V12+'3PassStrainStress'!$X12))</f>
        <v>5.3561111094880181</v>
      </c>
      <c r="AA12">
        <f>0.001*(SQRT((2*RefData!$B$5+RefData!$B$4)^2 *'3PassStrainStress'!U12^2 + RefData!$B$4^2 *('3PassStrainStress'!$W12^2+'3PassStrainStress'!$Y12^2)))</f>
        <v>24.982506628791725</v>
      </c>
      <c r="AB12">
        <f>0.001*(2*RefData!$B$5*'3PassStrainStress'!V12+RefData!$B$4*('3PassStrainStress'!$T12+'3PassStrainStress'!$V12+'3PassStrainStress'!$X12))</f>
        <v>-142.25378166954283</v>
      </c>
      <c r="AC12">
        <f>0.001*(SQRT((2*RefData!$B$5+RefData!$B$4)^2 *'3PassStrainStress'!W12^2 + RefData!$B$4^2 *('3PassStrainStress'!$U12^2+'3PassStrainStress'!$Y12^2)))</f>
        <v>28.829691969518535</v>
      </c>
      <c r="AD12">
        <f>0.001*(2*RefData!$B$5*'3PassStrainStress'!X12+RefData!$B$4*('3PassStrainStress'!$T12+'3PassStrainStress'!$V12+'3PassStrainStress'!$X12))</f>
        <v>279.73931232196145</v>
      </c>
      <c r="AE12">
        <f>0.001*(SQRT((2*RefData!$B$5+RefData!$B$4)^2 *'3PassStrainStress'!U12^2 + RefData!$B$4^2 *('3PassStrainStress'!$W12^2+'3PassStrainStress'!$Y12^2)))</f>
        <v>24.982506628791725</v>
      </c>
    </row>
    <row r="13" spans="1:31">
      <c r="A13">
        <v>198005</v>
      </c>
      <c r="B13">
        <v>198066</v>
      </c>
      <c r="C13">
        <v>2.5</v>
      </c>
      <c r="D13" s="4">
        <f t="shared" si="0"/>
        <v>15.975999999999999</v>
      </c>
      <c r="E13">
        <f>VLOOKUP($A13,Sheet1!$A$2:$P$1641,4,FALSE)</f>
        <v>-11.429</v>
      </c>
      <c r="F13">
        <f>VLOOKUP($A13,Sheet1!$A$2:$P$1641,5,FALSE)</f>
        <v>-25.460999999999999</v>
      </c>
      <c r="G13">
        <f>VLOOKUP($A13,Sheet1!$A$2:$P$1641,6,FALSE)</f>
        <v>429.46600000000001</v>
      </c>
      <c r="H13" s="21">
        <f>VLOOKUP($A13,Sheet1!$A$2:$P$1641,8,FALSE)</f>
        <v>2.86734</v>
      </c>
      <c r="I13">
        <f>VLOOKUP($A13,Sheet1!$A$2:$P$1641,9,FALSE)</f>
        <v>4.8999999999999998E-5</v>
      </c>
      <c r="J13">
        <f>VLOOKUP($A13,Sheet1!$A$2:$P$1641,10,FALSE)</f>
        <v>2.8663699999999999</v>
      </c>
      <c r="K13">
        <f>VLOOKUP($A13,Sheet1!$A$2:$P$1641,11,FALSE)</f>
        <v>2.1100000000000001E-4</v>
      </c>
      <c r="L13">
        <f>VLOOKUP($B13,Sheet1!$A$2:$P$1641,8,FALSE)</f>
        <v>2.8673999999999999</v>
      </c>
      <c r="M13">
        <f>VLOOKUP($B13,Sheet1!$A$2:$P$1641,9,FALSE)</f>
        <v>7.7999999999999999E-5</v>
      </c>
      <c r="N13" s="21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2.86713</v>
      </c>
      <c r="O13">
        <v>2.0000000000000001E-4</v>
      </c>
      <c r="P13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2.86721</v>
      </c>
      <c r="Q13">
        <v>2.0000000000000001E-4</v>
      </c>
      <c r="R13">
        <f t="shared" si="1"/>
        <v>2.86713</v>
      </c>
      <c r="S13">
        <v>2.0000000000000001E-4</v>
      </c>
      <c r="T13" s="21">
        <f t="shared" si="2"/>
        <v>73.243975682979467</v>
      </c>
      <c r="U13">
        <f t="shared" si="3"/>
        <v>71.819216784756463</v>
      </c>
      <c r="V13">
        <f t="shared" si="4"/>
        <v>-292.96772820974758</v>
      </c>
      <c r="W13">
        <f t="shared" si="3"/>
        <v>101.39646413382324</v>
      </c>
      <c r="X13">
        <f t="shared" si="5"/>
        <v>94.170825878148179</v>
      </c>
      <c r="Y13">
        <f t="shared" si="3"/>
        <v>74.873424849136271</v>
      </c>
      <c r="Z13" s="21">
        <f>0.001*(2*RefData!$B$5*'3PassStrainStress'!T13+RefData!$B$4*('3PassStrainStress'!$T13+'3PassStrainStress'!$V13+'3PassStrainStress'!$X13))</f>
        <v>-3.3795008105630422</v>
      </c>
      <c r="AA13">
        <f>0.001*(SQRT((2*RefData!$B$5+RefData!$B$4)^2 *'3PassStrainStress'!U13^2 + RefData!$B$4^2 *('3PassStrainStress'!$W13^2+'3PassStrainStress'!$Y13^2)))</f>
        <v>25.404698140268749</v>
      </c>
      <c r="AB13">
        <f>0.001*(2*RefData!$B$5*'3PassStrainStress'!V13+RefData!$B$4*('3PassStrainStress'!$T13+'3PassStrainStress'!$V13+'3PassStrainStress'!$X13))</f>
        <v>-62.53677605477278</v>
      </c>
      <c r="AC13">
        <f>0.001*(SQRT((2*RefData!$B$5+RefData!$B$4)^2 *'3PassStrainStress'!W13^2 + RefData!$B$4^2 *('3PassStrainStress'!$U13^2+'3PassStrainStress'!$Y13^2)))</f>
        <v>31.298915109844305</v>
      </c>
      <c r="AD13">
        <f>0.001*(2*RefData!$B$5*'3PassStrainStress'!X13+RefData!$B$4*('3PassStrainStress'!$T13+'3PassStrainStress'!$V13+'3PassStrainStress'!$X13))</f>
        <v>9.9037481036612016E-4</v>
      </c>
      <c r="AE13">
        <f>0.001*(SQRT((2*RefData!$B$5+RefData!$B$4)^2 *'3PassStrainStress'!U13^2 + RefData!$B$4^2 *('3PassStrainStress'!$W13^2+'3PassStrainStress'!$Y13^2)))</f>
        <v>25.404698140268749</v>
      </c>
    </row>
    <row r="14" spans="1:31">
      <c r="A14">
        <v>198010</v>
      </c>
      <c r="B14">
        <v>198071</v>
      </c>
      <c r="C14">
        <v>2.5</v>
      </c>
      <c r="D14" s="4">
        <f t="shared" si="0"/>
        <v>24.045000000000002</v>
      </c>
      <c r="E14">
        <f>VLOOKUP($A14,Sheet1!$A$2:$P$1641,4,FALSE)</f>
        <v>-19.498000000000001</v>
      </c>
      <c r="F14">
        <f>VLOOKUP($A14,Sheet1!$A$2:$P$1641,5,FALSE)</f>
        <v>-25.715800000000002</v>
      </c>
      <c r="G14">
        <f>VLOOKUP($A14,Sheet1!$A$2:$P$1641,6,FALSE)</f>
        <v>429.363</v>
      </c>
      <c r="H14" s="21">
        <f>VLOOKUP($A14,Sheet1!$A$2:$P$1641,8,FALSE)</f>
        <v>2.86721</v>
      </c>
      <c r="I14">
        <f>VLOOKUP($A14,Sheet1!$A$2:$P$1641,9,FALSE)</f>
        <v>4.8999999999999998E-5</v>
      </c>
      <c r="J14">
        <f>VLOOKUP($A14,Sheet1!$A$2:$P$1641,10,FALSE)</f>
        <v>2.8664200000000002</v>
      </c>
      <c r="K14">
        <f>VLOOKUP($A14,Sheet1!$A$2:$P$1641,11,FALSE)</f>
        <v>1.7100000000000001E-4</v>
      </c>
      <c r="L14">
        <f>VLOOKUP($B14,Sheet1!$A$2:$P$1641,8,FALSE)</f>
        <v>2.8668200000000001</v>
      </c>
      <c r="M14">
        <f>VLOOKUP($B14,Sheet1!$A$2:$P$1641,9,FALSE)</f>
        <v>7.8999999999999996E-5</v>
      </c>
      <c r="N14" s="21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2.86713</v>
      </c>
      <c r="O14">
        <v>2.0000000000000001E-4</v>
      </c>
      <c r="P14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2.86721</v>
      </c>
      <c r="Q14">
        <v>2.0000000000000001E-4</v>
      </c>
      <c r="R14">
        <f t="shared" ref="R14" si="6">N14</f>
        <v>2.86713</v>
      </c>
      <c r="S14">
        <v>2.0000000000000001E-4</v>
      </c>
      <c r="T14" s="21">
        <f t="shared" ref="T14" si="7">1000000*(H14/N14 -1)</f>
        <v>27.90246692696563</v>
      </c>
      <c r="U14">
        <f t="shared" ref="U14" si="8">1000000*(SQRT((I14/N14)^2+(O14/N14)^2))</f>
        <v>71.819216784756463</v>
      </c>
      <c r="V14">
        <f t="shared" ref="V14" si="9">1000000*(J14/P14 -1)</f>
        <v>-275.52917295903256</v>
      </c>
      <c r="W14">
        <f t="shared" ref="W14" si="10">1000000*(SQRT((K14/P14)^2+(Q14/P14)^2))</f>
        <v>91.7745287323459</v>
      </c>
      <c r="X14">
        <f t="shared" ref="X14" si="11">1000000*(L14/R14 -1)</f>
        <v>-108.12205934151997</v>
      </c>
      <c r="Y14">
        <f t="shared" ref="Y14" si="12">1000000*(SQRT((M14/R14)^2+(S14/R14)^2))</f>
        <v>75.00085663469757</v>
      </c>
      <c r="Z14" s="21">
        <f>0.001*(2*RefData!$B$5*'3PassStrainStress'!T14+RefData!$B$4*('3PassStrainStress'!$T14+'3PassStrainStress'!$V14+'3PassStrainStress'!$X14))</f>
        <v>-38.59300960898242</v>
      </c>
      <c r="AA14">
        <f>0.001*(SQRT((2*RefData!$B$5+RefData!$B$4)^2 *'3PassStrainStress'!U14^2 + RefData!$B$4^2 *('3PassStrainStress'!$W14^2+'3PassStrainStress'!$Y14^2)))</f>
        <v>24.867586600002024</v>
      </c>
      <c r="AB14">
        <f>0.001*(2*RefData!$B$5*'3PassStrainStress'!V14+RefData!$B$4*('3PassStrainStress'!$T14+'3PassStrainStress'!$V14+'3PassStrainStress'!$X14))</f>
        <v>-87.608889898259051</v>
      </c>
      <c r="AC14">
        <f>0.001*(SQRT((2*RefData!$B$5+RefData!$B$4)^2 *'3PassStrainStress'!W14^2 + RefData!$B$4^2 *('3PassStrainStress'!$U14^2+'3PassStrainStress'!$Y14^2)))</f>
        <v>28.833421854195407</v>
      </c>
      <c r="AD14">
        <f>0.001*(2*RefData!$B$5*'3PassStrainStress'!X14+RefData!$B$4*('3PassStrainStress'!$T14+'3PassStrainStress'!$V14+'3PassStrainStress'!$X14))</f>
        <v>-60.56620231389163</v>
      </c>
      <c r="AE14">
        <f>0.001*(SQRT((2*RefData!$B$5+RefData!$B$4)^2 *'3PassStrainStress'!U14^2 + RefData!$B$4^2 *('3PassStrainStress'!$W14^2+'3PassStrainStress'!$Y14^2)))</f>
        <v>24.867586600002024</v>
      </c>
    </row>
    <row r="15" spans="1:31">
      <c r="D15" s="4"/>
    </row>
    <row r="16" spans="1:31">
      <c r="A16">
        <v>198034</v>
      </c>
      <c r="B16">
        <v>198095</v>
      </c>
      <c r="C16">
        <v>5</v>
      </c>
      <c r="D16" s="4">
        <f t="shared" si="0"/>
        <v>-16.015999999999998</v>
      </c>
      <c r="E16">
        <f>VLOOKUP($A16,Sheet1!$A$2:$P$1641,4,FALSE)</f>
        <v>20.562999999999999</v>
      </c>
      <c r="F16">
        <f>VLOOKUP($A16,Sheet1!$A$2:$P$1641,5,FALSE)</f>
        <v>-23.239000000000001</v>
      </c>
      <c r="G16">
        <f>VLOOKUP($A16,Sheet1!$A$2:$P$1641,6,FALSE)</f>
        <v>429.87400000000002</v>
      </c>
      <c r="H16" s="21">
        <f>VLOOKUP($A16,Sheet1!$A$2:$P$1641,8,FALSE)</f>
        <v>2.8677299999999999</v>
      </c>
      <c r="I16">
        <f>VLOOKUP($A16,Sheet1!$A$2:$P$1641,9,FALSE)</f>
        <v>4.1E-5</v>
      </c>
      <c r="J16">
        <f>VLOOKUP($A16,Sheet1!$A$2:$P$1641,10,FALSE)</f>
        <v>2.8671600000000002</v>
      </c>
      <c r="K16">
        <f>VLOOKUP($A16,Sheet1!$A$2:$P$1641,11,FALSE)</f>
        <v>7.7999999999999999E-5</v>
      </c>
      <c r="L16">
        <f>VLOOKUP($B16,Sheet1!$A$2:$P$1641,8,FALSE)</f>
        <v>2.8668100000000001</v>
      </c>
      <c r="M16">
        <f>VLOOKUP($B16,Sheet1!$A$2:$P$1641,9,FALSE)</f>
        <v>6.7000000000000002E-5</v>
      </c>
      <c r="N16" s="21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2.8669899999999999</v>
      </c>
      <c r="O16">
        <v>2.0000000000000001E-4</v>
      </c>
      <c r="P16">
        <f>'3passComb'!$W$26/2/'3passComb'!$W$22 * (ERF(0,(2*('3PassStrainStress'!$D16-'3passComb'!$W$24)+'3passComb'!$W$22)/(2*SQRT(2)*'3passComb'!$W$23))+ERF(0,(2*('3passComb'!$W$24-'3PassStrainStress'!$D16)+'3passComb'!$W$22)/(2*SQRT(2)*'3passComb'!$W$23)))+'3passComb'!$W$25</f>
        <v>2.8673600000000001</v>
      </c>
      <c r="Q16">
        <v>2.0000000000000001E-4</v>
      </c>
      <c r="R16">
        <f>N16</f>
        <v>2.8669899999999999</v>
      </c>
      <c r="S16">
        <v>2.0000000000000001E-4</v>
      </c>
      <c r="T16" s="21">
        <f t="shared" ref="T16:T24" si="13">1000000*(H16/N16 -1)</f>
        <v>258.11042242906979</v>
      </c>
      <c r="U16">
        <f t="shared" ref="U16:U24" si="14">1000000*(SQRT((I16/N16)^2+(O16/N16)^2))</f>
        <v>71.210311708804809</v>
      </c>
      <c r="V16">
        <f t="shared" ref="V16:V24" si="15">1000000*(J16/P16 -1)</f>
        <v>-69.75057195468537</v>
      </c>
      <c r="W16">
        <f t="shared" ref="W16:W24" si="16">1000000*(SQRT((K16/P16)^2+(Q16/P16)^2))</f>
        <v>74.867419015297727</v>
      </c>
      <c r="X16">
        <f t="shared" ref="X16:X24" si="17">1000000*(L16/R16 -1)</f>
        <v>-62.78361626643747</v>
      </c>
      <c r="Y16">
        <f t="shared" ref="Y16:Y24" si="18">1000000*(SQRT((M16/R16)^2+(S16/R16)^2))</f>
        <v>73.569896297299977</v>
      </c>
      <c r="Z16" s="21">
        <f>0.001*(2*RefData!$B$5*'3PassStrainStress'!T16+RefData!$B$4*('3PassStrainStress'!$T16+'3PassStrainStress'!$V16+'3PassStrainStress'!$X16))</f>
        <v>56.908804306043301</v>
      </c>
      <c r="AA16">
        <f>0.001*(SQRT((2*RefData!$B$5+RefData!$B$4)^2 *'3PassStrainStress'!U16^2 + RefData!$B$4^2 *('3PassStrainStress'!$W16^2+'3PassStrainStress'!$Y16^2)))</f>
        <v>23.810950633114956</v>
      </c>
      <c r="AB16">
        <f>0.001*(2*RefData!$B$5*'3PassStrainStress'!V16+RefData!$B$4*('3PassStrainStress'!$T16+'3PassStrainStress'!$V16+'3PassStrainStress'!$X16))</f>
        <v>3.9466436748213218</v>
      </c>
      <c r="AC16">
        <f>0.001*(SQRT((2*RefData!$B$5+RefData!$B$4)^2 *'3PassStrainStress'!W16^2 + RefData!$B$4^2 *('3PassStrainStress'!$U16^2+'3PassStrainStress'!$Y16^2)))</f>
        <v>24.531861710376798</v>
      </c>
      <c r="AD16">
        <f>0.001*(2*RefData!$B$5*'3PassStrainStress'!X16+RefData!$B$4*('3PassStrainStress'!$T16+'3PassStrainStress'!$V16+'3PassStrainStress'!$X16))</f>
        <v>5.072074978307521</v>
      </c>
      <c r="AE16">
        <f>0.001*(SQRT((2*RefData!$B$5+RefData!$B$4)^2 *'3PassStrainStress'!U16^2 + RefData!$B$4^2 *('3PassStrainStress'!$W16^2+'3PassStrainStress'!$Y16^2)))</f>
        <v>23.810950633114956</v>
      </c>
    </row>
    <row r="17" spans="1:31">
      <c r="A17">
        <v>198029</v>
      </c>
      <c r="B17">
        <v>198090</v>
      </c>
      <c r="C17">
        <v>5</v>
      </c>
      <c r="D17" s="4">
        <f t="shared" si="0"/>
        <v>-12.015999999999998</v>
      </c>
      <c r="E17">
        <f>VLOOKUP($A17,Sheet1!$A$2:$P$1641,4,FALSE)</f>
        <v>16.562999999999999</v>
      </c>
      <c r="F17">
        <f>VLOOKUP($A17,Sheet1!$A$2:$P$1641,5,FALSE)</f>
        <v>-23.023</v>
      </c>
      <c r="G17">
        <f>VLOOKUP($A17,Sheet1!$A$2:$P$1641,6,FALSE)</f>
        <v>429.84699999999998</v>
      </c>
      <c r="H17" s="21">
        <f>VLOOKUP($A17,Sheet1!$A$2:$P$1641,8,FALSE)</f>
        <v>2.8674499999999998</v>
      </c>
      <c r="I17">
        <f>VLOOKUP($A17,Sheet1!$A$2:$P$1641,9,FALSE)</f>
        <v>4.1999999999999998E-5</v>
      </c>
      <c r="J17">
        <f>VLOOKUP($A17,Sheet1!$A$2:$P$1641,10,FALSE)</f>
        <v>2.8653900000000001</v>
      </c>
      <c r="K17">
        <f>VLOOKUP($A17,Sheet1!$A$2:$P$1641,11,FALSE)</f>
        <v>7.8999999999999996E-5</v>
      </c>
      <c r="L17">
        <f>VLOOKUP($B17,Sheet1!$A$2:$P$1641,8,FALSE)</f>
        <v>2.8698899999999998</v>
      </c>
      <c r="M17">
        <f>VLOOKUP($B17,Sheet1!$A$2:$P$1641,9,FALSE)</f>
        <v>7.4999999999999993E-5</v>
      </c>
      <c r="N17" s="21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2.8669899999999999</v>
      </c>
      <c r="O17">
        <v>2.0000000000000001E-4</v>
      </c>
      <c r="P17">
        <f>'3passComb'!$W$26/2/'3passComb'!$W$22 * (ERF(0,(2*('3PassStrainStress'!$D17-'3passComb'!$W$24)+'3passComb'!$W$22)/(2*SQRT(2)*'3passComb'!$W$23))+ERF(0,(2*('3passComb'!$W$24-'3PassStrainStress'!$D17)+'3passComb'!$W$22)/(2*SQRT(2)*'3passComb'!$W$23)))+'3passComb'!$W$25</f>
        <v>2.8673600000000001</v>
      </c>
      <c r="Q17">
        <v>2.0000000000000001E-4</v>
      </c>
      <c r="R17">
        <f t="shared" ref="R17:R24" si="19">N17</f>
        <v>2.8669899999999999</v>
      </c>
      <c r="S17">
        <v>2.0000000000000001E-4</v>
      </c>
      <c r="T17" s="21">
        <f t="shared" si="13"/>
        <v>160.44701934769813</v>
      </c>
      <c r="U17">
        <f t="shared" si="14"/>
        <v>71.281177527798675</v>
      </c>
      <c r="V17">
        <f t="shared" si="15"/>
        <v>-687.04313375367315</v>
      </c>
      <c r="W17">
        <f t="shared" si="16"/>
        <v>74.994840579153092</v>
      </c>
      <c r="X17">
        <f t="shared" si="17"/>
        <v>1011.5138176274296</v>
      </c>
      <c r="Y17">
        <f t="shared" si="18"/>
        <v>74.503257295260298</v>
      </c>
      <c r="Z17" s="21">
        <f>0.001*(2*RefData!$B$5*'3PassStrainStress'!T17+RefData!$B$4*('3PassStrainStress'!$T17+'3PassStrainStress'!$V17+'3PassStrainStress'!$X17))</f>
        <v>84.668009477227457</v>
      </c>
      <c r="AA17">
        <f>0.001*(SQRT((2*RefData!$B$5+RefData!$B$4)^2 *'3PassStrainStress'!U17^2 + RefData!$B$4^2 *('3PassStrainStress'!$W17^2+'3PassStrainStress'!$Y17^2)))</f>
        <v>23.87629039560246</v>
      </c>
      <c r="AB17">
        <f>0.001*(2*RefData!$B$5*'3PassStrainStress'!V17+RefData!$B$4*('3PassStrainStress'!$T17+'3PassStrainStress'!$V17+'3PassStrainStress'!$X17))</f>
        <v>-52.234246023763255</v>
      </c>
      <c r="AC17">
        <f>0.001*(SQRT((2*RefData!$B$5+RefData!$B$4)^2 *'3PassStrainStress'!W17^2 + RefData!$B$4^2 *('3PassStrainStress'!$U17^2+'3PassStrainStress'!$Y17^2)))</f>
        <v>24.607216535856246</v>
      </c>
      <c r="AD17">
        <f>0.001*(2*RefData!$B$5*'3PassStrainStress'!X17+RefData!$B$4*('3PassStrainStress'!$T17+'3PassStrainStress'!$V17+'3PassStrainStress'!$X17))</f>
        <v>222.14803073779944</v>
      </c>
      <c r="AE17">
        <f>0.001*(SQRT((2*RefData!$B$5+RefData!$B$4)^2 *'3PassStrainStress'!U17^2 + RefData!$B$4^2 *('3PassStrainStress'!$W17^2+'3PassStrainStress'!$Y17^2)))</f>
        <v>23.87629039560246</v>
      </c>
    </row>
    <row r="18" spans="1:31">
      <c r="A18">
        <v>198024</v>
      </c>
      <c r="B18">
        <v>198085</v>
      </c>
      <c r="C18">
        <v>5</v>
      </c>
      <c r="D18" s="4">
        <f t="shared" si="0"/>
        <v>-8.9879999999999995</v>
      </c>
      <c r="E18">
        <f>VLOOKUP($A18,Sheet1!$A$2:$P$1641,4,FALSE)</f>
        <v>13.535</v>
      </c>
      <c r="F18">
        <f>VLOOKUP($A18,Sheet1!$A$2:$P$1641,5,FALSE)</f>
        <v>-22.949000000000002</v>
      </c>
      <c r="G18">
        <f>VLOOKUP($A18,Sheet1!$A$2:$P$1641,6,FALSE)</f>
        <v>429.81</v>
      </c>
      <c r="H18" s="21">
        <f>VLOOKUP($A18,Sheet1!$A$2:$P$1641,8,FALSE)</f>
        <v>2.86632</v>
      </c>
      <c r="I18">
        <f>VLOOKUP($A18,Sheet1!$A$2:$P$1641,9,FALSE)</f>
        <v>4.3000000000000002E-5</v>
      </c>
      <c r="J18">
        <f>VLOOKUP($A18,Sheet1!$A$2:$P$1641,10,FALSE)</f>
        <v>2.8651800000000001</v>
      </c>
      <c r="K18">
        <f>VLOOKUP($A18,Sheet1!$A$2:$P$1641,11,FALSE)</f>
        <v>8.7999999999999998E-5</v>
      </c>
      <c r="L18">
        <f>VLOOKUP($B18,Sheet1!$A$2:$P$1641,8,FALSE)</f>
        <v>2.87453</v>
      </c>
      <c r="M18">
        <f>VLOOKUP($B18,Sheet1!$A$2:$P$1641,9,FALSE)</f>
        <v>7.7999999999999999E-5</v>
      </c>
      <c r="N18" s="21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2.8669900000000177</v>
      </c>
      <c r="O18">
        <v>2.0000000000000001E-4</v>
      </c>
      <c r="P18">
        <f>'3passComb'!$W$26/2/'3passComb'!$W$22 * (ERF(0,(2*('3PassStrainStress'!$D18-'3passComb'!$W$24)+'3passComb'!$W$22)/(2*SQRT(2)*'3passComb'!$W$23))+ERF(0,(2*('3passComb'!$W$24-'3PassStrainStress'!$D18)+'3passComb'!$W$22)/(2*SQRT(2)*'3passComb'!$W$23)))+'3passComb'!$W$25</f>
        <v>2.8673600000001702</v>
      </c>
      <c r="Q18">
        <v>2.0000000000000001E-4</v>
      </c>
      <c r="R18">
        <f t="shared" si="19"/>
        <v>2.8669900000000177</v>
      </c>
      <c r="S18">
        <v>2.0000000000000001E-4</v>
      </c>
      <c r="T18" s="21">
        <f t="shared" si="13"/>
        <v>-233.69457166499961</v>
      </c>
      <c r="U18">
        <f t="shared" si="14"/>
        <v>71.353678011294861</v>
      </c>
      <c r="V18">
        <f t="shared" si="15"/>
        <v>-760.28123436544524</v>
      </c>
      <c r="W18">
        <f t="shared" si="16"/>
        <v>76.203896455258359</v>
      </c>
      <c r="X18">
        <f t="shared" si="17"/>
        <v>2629.9359258254995</v>
      </c>
      <c r="Y18">
        <f t="shared" si="18"/>
        <v>74.877081045871364</v>
      </c>
      <c r="Z18" s="21">
        <f>0.001*(2*RefData!$B$5*'3PassStrainStress'!T18+RefData!$B$4*('3PassStrainStress'!$T18+'3PassStrainStress'!$V18+'3PassStrainStress'!$X18))</f>
        <v>160.452199090824</v>
      </c>
      <c r="AA18">
        <f>0.001*(SQRT((2*RefData!$B$5+RefData!$B$4)^2 *'3PassStrainStress'!U18^2 + RefData!$B$4^2 *('3PassStrainStress'!$W18^2+'3PassStrainStress'!$Y18^2)))</f>
        <v>23.966781412280316</v>
      </c>
      <c r="AB18">
        <f>0.001*(2*RefData!$B$5*'3PassStrainStress'!V18+RefData!$B$4*('3PassStrainStress'!$T18+'3PassStrainStress'!$V18+'3PassStrainStress'!$X18))</f>
        <v>75.388199731521254</v>
      </c>
      <c r="AC18">
        <f>0.001*(SQRT((2*RefData!$B$5+RefData!$B$4)^2 *'3PassStrainStress'!W18^2 + RefData!$B$4^2 *('3PassStrainStress'!$U18^2+'3PassStrainStress'!$Y18^2)))</f>
        <v>24.921790164648112</v>
      </c>
      <c r="AD18">
        <f>0.001*(2*RefData!$B$5*'3PassStrainStress'!X18+RefData!$B$4*('3PassStrainStress'!$T18+'3PassStrainStress'!$V18+'3PassStrainStress'!$X18))</f>
        <v>623.03866407005842</v>
      </c>
      <c r="AE18">
        <f>0.001*(SQRT((2*RefData!$B$5+RefData!$B$4)^2 *'3PassStrainStress'!U18^2 + RefData!$B$4^2 *('3PassStrainStress'!$W18^2+'3PassStrainStress'!$Y18^2)))</f>
        <v>23.966781412280316</v>
      </c>
    </row>
    <row r="19" spans="1:31">
      <c r="A19">
        <v>198019</v>
      </c>
      <c r="B19">
        <v>198080</v>
      </c>
      <c r="C19">
        <v>5</v>
      </c>
      <c r="D19" s="4">
        <f t="shared" si="0"/>
        <v>-6.0130000000000008</v>
      </c>
      <c r="E19">
        <f>VLOOKUP($A19,Sheet1!$A$2:$P$1641,4,FALSE)</f>
        <v>10.56</v>
      </c>
      <c r="F19">
        <f>VLOOKUP($A19,Sheet1!$A$2:$P$1641,5,FALSE)</f>
        <v>-22.692299999999999</v>
      </c>
      <c r="G19">
        <f>VLOOKUP($A19,Sheet1!$A$2:$P$1641,6,FALSE)</f>
        <v>429.75200000000001</v>
      </c>
      <c r="H19" s="21">
        <f>VLOOKUP($A19,Sheet1!$A$2:$P$1641,8,FALSE)</f>
        <v>2.8663500000000002</v>
      </c>
      <c r="I19">
        <f>VLOOKUP($A19,Sheet1!$A$2:$P$1641,9,FALSE)</f>
        <v>9.8999999999999994E-5</v>
      </c>
      <c r="J19">
        <f>VLOOKUP($A19,Sheet1!$A$2:$P$1641,10,FALSE)</f>
        <v>2.8665600000000002</v>
      </c>
      <c r="K19">
        <f>VLOOKUP($A19,Sheet1!$A$2:$P$1641,11,FALSE)</f>
        <v>1.12E-4</v>
      </c>
      <c r="L19">
        <f>VLOOKUP($B19,Sheet1!$A$2:$P$1641,8,FALSE)</f>
        <v>2.87262</v>
      </c>
      <c r="M19">
        <f>VLOOKUP($B19,Sheet1!$A$2:$P$1641,9,FALSE)</f>
        <v>1.2799999999999999E-4</v>
      </c>
      <c r="N19" s="21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2.8669985361468626</v>
      </c>
      <c r="O19">
        <v>2.0000000000000001E-4</v>
      </c>
      <c r="P19">
        <f>'3passComb'!$W$26/2/'3passComb'!$W$22 * (ERF(0,(2*('3PassStrainStress'!$D19-'3passComb'!$W$24)+'3passComb'!$W$22)/(2*SQRT(2)*'3passComb'!$W$23))+ERF(0,(2*('3passComb'!$W$24-'3PassStrainStress'!$D19)+'3passComb'!$W$22)/(2*SQRT(2)*'3passComb'!$W$23)))+'3passComb'!$W$25</f>
        <v>2.8673853233507276</v>
      </c>
      <c r="Q19">
        <v>2.0000000000000001E-4</v>
      </c>
      <c r="R19">
        <f t="shared" si="19"/>
        <v>2.8669985361468626</v>
      </c>
      <c r="S19">
        <v>2.0000000000000001E-4</v>
      </c>
      <c r="T19" s="21">
        <f t="shared" si="13"/>
        <v>-226.2073519346819</v>
      </c>
      <c r="U19">
        <f t="shared" si="14"/>
        <v>77.837980652219485</v>
      </c>
      <c r="V19">
        <f t="shared" si="15"/>
        <v>-287.83133679533</v>
      </c>
      <c r="W19">
        <f t="shared" si="16"/>
        <v>79.942091718055636</v>
      </c>
      <c r="X19">
        <f t="shared" si="17"/>
        <v>1960.7487699286885</v>
      </c>
      <c r="Y19">
        <f t="shared" si="18"/>
        <v>82.822907050947194</v>
      </c>
      <c r="Z19" s="21">
        <f>0.001*(2*RefData!$B$5*'3PassStrainStress'!T19+RefData!$B$4*('3PassStrainStress'!$T19+'3PassStrainStress'!$V19+'3PassStrainStress'!$X19))</f>
        <v>138.73330298654491</v>
      </c>
      <c r="AA19">
        <f>0.001*(SQRT((2*RefData!$B$5+RefData!$B$4)^2 *'3PassStrainStress'!U19^2 + RefData!$B$4^2 *('3PassStrainStress'!$W19^2+'3PassStrainStress'!$Y19^2)))</f>
        <v>26.05143138553089</v>
      </c>
      <c r="AB19">
        <f>0.001*(2*RefData!$B$5*'3PassStrainStress'!V19+RefData!$B$4*('3PassStrainStress'!$T19+'3PassStrainStress'!$V19+'3PassStrainStress'!$X19))</f>
        <v>128.77865927828637</v>
      </c>
      <c r="AC19">
        <f>0.001*(SQRT((2*RefData!$B$5+RefData!$B$4)^2 *'3PassStrainStress'!W19^2 + RefData!$B$4^2 *('3PassStrainStress'!$U19^2+'3PassStrainStress'!$Y19^2)))</f>
        <v>26.463839399212432</v>
      </c>
      <c r="AD19">
        <f>0.001*(2*RefData!$B$5*'3PassStrainStress'!X19+RefData!$B$4*('3PassStrainStress'!$T19+'3PassStrainStress'!$V19+'3PassStrainStress'!$X19))</f>
        <v>492.01083036447386</v>
      </c>
      <c r="AE19">
        <f>0.001*(SQRT((2*RefData!$B$5+RefData!$B$4)^2 *'3PassStrainStress'!U19^2 + RefData!$B$4^2 *('3PassStrainStress'!$W19^2+'3PassStrainStress'!$Y19^2)))</f>
        <v>26.05143138553089</v>
      </c>
    </row>
    <row r="20" spans="1:31">
      <c r="A20">
        <v>198014</v>
      </c>
      <c r="B20" s="13">
        <v>198170</v>
      </c>
      <c r="C20">
        <v>5</v>
      </c>
      <c r="D20" s="4">
        <f t="shared" si="0"/>
        <v>-2.9860000000000007</v>
      </c>
      <c r="E20">
        <f>VLOOKUP($A20,Sheet1!$A$2:$P$1641,4,FALSE)</f>
        <v>7.5330000000000004</v>
      </c>
      <c r="F20">
        <f>VLOOKUP($A20,Sheet1!$A$2:$P$1641,5,FALSE)</f>
        <v>-22.522500000000001</v>
      </c>
      <c r="G20">
        <f>VLOOKUP($A20,Sheet1!$A$2:$P$1641,6,FALSE)</f>
        <v>429.74099999999999</v>
      </c>
      <c r="H20" s="21">
        <f>VLOOKUP($A20,Sheet1!$A$2:$P$1641,8,FALSE)</f>
        <v>2.87121</v>
      </c>
      <c r="I20">
        <f>VLOOKUP($A20,Sheet1!$A$2:$P$1641,9,FALSE)</f>
        <v>2.5799999999999998E-4</v>
      </c>
      <c r="J20">
        <f>VLOOKUP($A20,Sheet1!$A$2:$P$1641,10,FALSE)</f>
        <v>2.8716300000000001</v>
      </c>
      <c r="K20">
        <f>VLOOKUP($A20,Sheet1!$A$2:$P$1641,11,FALSE)</f>
        <v>3.4299999999999999E-4</v>
      </c>
      <c r="L20">
        <f>VLOOKUP($B20,Sheet1!$A$2:$P$1641,8,FALSE)</f>
        <v>2.86957</v>
      </c>
      <c r="M20">
        <f>VLOOKUP($B20,Sheet1!$A$2:$P$1641,9,FALSE)</f>
        <v>2.31E-4</v>
      </c>
      <c r="N20" s="21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2.8705258647733842</v>
      </c>
      <c r="O20">
        <v>2.0000000000000001E-4</v>
      </c>
      <c r="P20">
        <f>'3passComb'!$W$26/2/'3passComb'!$W$22 * (ERF(0,(2*('3PassStrainStress'!$D20-'3passComb'!$W$24)+'3passComb'!$W$22)/(2*SQRT(2)*'3passComb'!$W$23))+ERF(0,(2*('3passComb'!$W$24-'3PassStrainStress'!$D20)+'3passComb'!$W$22)/(2*SQRT(2)*'3passComb'!$W$23)))+'3passComb'!$W$25</f>
        <v>2.8717186931121614</v>
      </c>
      <c r="Q20">
        <v>2.0000000000000001E-4</v>
      </c>
      <c r="R20">
        <f t="shared" si="19"/>
        <v>2.8705258647733842</v>
      </c>
      <c r="S20">
        <v>2.0000000000000001E-4</v>
      </c>
      <c r="T20" s="21">
        <f t="shared" si="13"/>
        <v>238.33097447800711</v>
      </c>
      <c r="U20">
        <f t="shared" si="14"/>
        <v>113.7218176455777</v>
      </c>
      <c r="V20">
        <f t="shared" si="15"/>
        <v>-30.885027970883883</v>
      </c>
      <c r="W20">
        <f t="shared" si="16"/>
        <v>138.26228021223196</v>
      </c>
      <c r="X20">
        <f t="shared" si="17"/>
        <v>-332.99291433475099</v>
      </c>
      <c r="Y20">
        <f t="shared" si="18"/>
        <v>106.44402370213282</v>
      </c>
      <c r="Z20" s="21">
        <f>0.001*(2*RefData!$B$5*'3PassStrainStress'!T20+RefData!$B$4*('3PassStrainStress'!$T20+'3PassStrainStress'!$V20+'3PassStrainStress'!$X20))</f>
        <v>23.289120928869313</v>
      </c>
      <c r="AA20">
        <f>0.001*(SQRT((2*RefData!$B$5+RefData!$B$4)^2 *'3PassStrainStress'!U20^2 + RefData!$B$4^2 *('3PassStrainStress'!$W20^2+'3PassStrainStress'!$Y20^2)))</f>
        <v>38.476197963029101</v>
      </c>
      <c r="AB20">
        <f>0.001*(2*RefData!$B$5*'3PassStrainStress'!V20+RefData!$B$4*('3PassStrainStress'!$T20+'3PassStrainStress'!$V20+'3PassStrainStress'!$X20))</f>
        <v>-20.199617928259222</v>
      </c>
      <c r="AC20">
        <f>0.001*(SQRT((2*RefData!$B$5+RefData!$B$4)^2 *'3PassStrainStress'!W20^2 + RefData!$B$4^2 *('3PassStrainStress'!$U20^2+'3PassStrainStress'!$Y20^2)))</f>
        <v>43.403097163044784</v>
      </c>
      <c r="AD20">
        <f>0.001*(2*RefData!$B$5*'3PassStrainStress'!X20+RefData!$B$4*('3PassStrainStress'!$T20+'3PassStrainStress'!$V20+'3PassStrainStress'!$X20))</f>
        <v>-69.001661110114668</v>
      </c>
      <c r="AE20">
        <f>0.001*(SQRT((2*RefData!$B$5+RefData!$B$4)^2 *'3PassStrainStress'!U20^2 + RefData!$B$4^2 *('3PassStrainStress'!$W20^2+'3PassStrainStress'!$Y20^2)))</f>
        <v>38.476197963029101</v>
      </c>
    </row>
    <row r="21" spans="1:31">
      <c r="A21" s="13">
        <v>198250</v>
      </c>
      <c r="B21" s="13">
        <v>198164</v>
      </c>
      <c r="C21">
        <v>5</v>
      </c>
      <c r="D21" s="20">
        <v>0</v>
      </c>
      <c r="E21">
        <f>VLOOKUP($A21,Sheet1!$A$2:$P$1641,4,FALSE)</f>
        <v>-80.876999999999995</v>
      </c>
      <c r="F21">
        <f>VLOOKUP($A21,Sheet1!$A$2:$P$1641,5,FALSE)</f>
        <v>-27.773</v>
      </c>
      <c r="G21">
        <f>VLOOKUP($A21,Sheet1!$A$2:$P$1641,6,FALSE)</f>
        <v>429.56200000000001</v>
      </c>
      <c r="H21" s="21">
        <f>VLOOKUP($A21,Sheet1!$A$2:$P$1641,8,FALSE)</f>
        <v>2.8717199999999998</v>
      </c>
      <c r="I21">
        <f>VLOOKUP($A21,Sheet1!$A$2:$P$1641,9,FALSE)</f>
        <v>2.31E-4</v>
      </c>
      <c r="J21">
        <f>VLOOKUP($A21,Sheet1!$A$2:$P$1641,10,FALSE)</f>
        <v>2.87263</v>
      </c>
      <c r="K21">
        <f>VLOOKUP($A21,Sheet1!$A$2:$P$1641,11,FALSE)</f>
        <v>3.0800000000000001E-4</v>
      </c>
      <c r="L21">
        <f>VLOOKUP($B21,Sheet1!$A$2:$P$1641,8,FALSE)</f>
        <v>2.86896</v>
      </c>
      <c r="M21">
        <f>VLOOKUP($B21,Sheet1!$A$2:$P$1641,9,FALSE)</f>
        <v>2.4499999999999999E-4</v>
      </c>
      <c r="N21" s="21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2.8710061124609156</v>
      </c>
      <c r="O21">
        <v>2.0000000000000001E-4</v>
      </c>
      <c r="P21">
        <f>'3passComb'!$W$26/2/'3passComb'!$W$22 * (ERF(0,(2*('3PassStrainStress'!$D21-'3passComb'!$W$24)+'3passComb'!$W$22)/(2*SQRT(2)*'3passComb'!$W$23))+ERF(0,(2*('3passComb'!$W$24-'3PassStrainStress'!$D21)+'3passComb'!$W$22)/(2*SQRT(2)*'3passComb'!$W$23)))+'3passComb'!$W$25</f>
        <v>2.8720387969904615</v>
      </c>
      <c r="Q21">
        <v>2.0000000000000001E-4</v>
      </c>
      <c r="R21">
        <f t="shared" si="19"/>
        <v>2.8710061124609156</v>
      </c>
      <c r="S21">
        <v>2.0000000000000001E-4</v>
      </c>
      <c r="T21" s="21">
        <f t="shared" si="13"/>
        <v>248.65413416774729</v>
      </c>
      <c r="U21">
        <f t="shared" si="14"/>
        <v>106.42621827287491</v>
      </c>
      <c r="V21">
        <f t="shared" si="15"/>
        <v>205.84784932498047</v>
      </c>
      <c r="W21">
        <f t="shared" si="16"/>
        <v>127.86677624605686</v>
      </c>
      <c r="X21">
        <f t="shared" si="17"/>
        <v>-712.68133217661239</v>
      </c>
      <c r="Y21">
        <f t="shared" si="18"/>
        <v>110.15904516701892</v>
      </c>
      <c r="Z21" s="21">
        <f>0.001*(2*RefData!$B$5*'3PassStrainStress'!T21+RefData!$B$4*('3PassStrainStress'!$T21+'3PassStrainStress'!$V21+'3PassStrainStress'!$X21))</f>
        <v>8.8877851980885314</v>
      </c>
      <c r="AA21">
        <f>0.001*(SQRT((2*RefData!$B$5+RefData!$B$4)^2 *'3PassStrainStress'!U21^2 + RefData!$B$4^2 *('3PassStrainStress'!$W21^2+'3PassStrainStress'!$Y21^2)))</f>
        <v>36.376761609374967</v>
      </c>
      <c r="AB21">
        <f>0.001*(2*RefData!$B$5*'3PassStrainStress'!V21+RefData!$B$4*('3PassStrainStress'!$T21+'3PassStrainStress'!$V21+'3PassStrainStress'!$X21))</f>
        <v>1.9729238004108194</v>
      </c>
      <c r="AC21">
        <f>0.001*(SQRT((2*RefData!$B$5+RefData!$B$4)^2 *'3PassStrainStress'!W21^2 + RefData!$B$4^2 *('3PassStrainStress'!$U21^2+'3PassStrainStress'!$Y21^2)))</f>
        <v>40.632215834952994</v>
      </c>
      <c r="AD21">
        <f>0.001*(2*RefData!$B$5*'3PassStrainStress'!X21+RefData!$B$4*('3PassStrainStress'!$T21+'3PassStrainStress'!$V21+'3PassStrainStress'!$X21))</f>
        <v>-146.40486705753878</v>
      </c>
      <c r="AE21">
        <f>0.001*(SQRT((2*RefData!$B$5+RefData!$B$4)^2 *'3PassStrainStress'!U21^2 + RefData!$B$4^2 *('3PassStrainStress'!$W21^2+'3PassStrainStress'!$Y21^2)))</f>
        <v>36.376761609374967</v>
      </c>
    </row>
    <row r="22" spans="1:31">
      <c r="A22">
        <v>197986</v>
      </c>
      <c r="B22" s="13">
        <v>198167</v>
      </c>
      <c r="C22">
        <v>5</v>
      </c>
      <c r="D22" s="4">
        <f t="shared" si="0"/>
        <v>2.9589999999999996</v>
      </c>
      <c r="E22">
        <f>VLOOKUP($A22,Sheet1!$A$2:$P$1641,4,FALSE)</f>
        <v>1.5880000000000001</v>
      </c>
      <c r="F22">
        <f>VLOOKUP($A22,Sheet1!$A$2:$P$1641,5,FALSE)</f>
        <v>-22.418500000000002</v>
      </c>
      <c r="G22">
        <f>VLOOKUP($A22,Sheet1!$A$2:$P$1641,6,FALSE)</f>
        <v>429.66399999999999</v>
      </c>
      <c r="H22" s="21">
        <f>VLOOKUP($A22,Sheet1!$A$2:$P$1641,8,FALSE)</f>
        <v>2.8737900000000001</v>
      </c>
      <c r="I22">
        <f>VLOOKUP($A22,Sheet1!$A$2:$P$1641,9,FALSE)</f>
        <v>2.8600000000000001E-4</v>
      </c>
      <c r="J22">
        <f>VLOOKUP($A22,Sheet1!$A$2:$P$1641,10,FALSE)</f>
        <v>2.8720400000000001</v>
      </c>
      <c r="K22">
        <f>VLOOKUP($A22,Sheet1!$A$2:$P$1641,11,FALSE)</f>
        <v>3.2899999999999997E-4</v>
      </c>
      <c r="L22">
        <f>VLOOKUP($B22,Sheet1!$A$2:$P$1641,8,FALSE)</f>
        <v>2.8703699999999999</v>
      </c>
      <c r="M22">
        <f>VLOOKUP($B22,Sheet1!$A$2:$P$1641,9,FALSE)</f>
        <v>1.9900000000000001E-4</v>
      </c>
      <c r="N22" s="21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2.8705541065434561</v>
      </c>
      <c r="O22">
        <v>2.0000000000000001E-4</v>
      </c>
      <c r="P22">
        <f>'3passComb'!$W$26/2/'3passComb'!$W$22 * (ERF(0,(2*('3PassStrainStress'!$D22-'3passComb'!$W$24)+'3passComb'!$W$22)/(2*SQRT(2)*'3passComb'!$W$23))+ERF(0,(2*('3passComb'!$W$24-'3PassStrainStress'!$D22)+'3passComb'!$W$22)/(2*SQRT(2)*'3passComb'!$W$23)))+'3passComb'!$W$25</f>
        <v>2.8717403242465558</v>
      </c>
      <c r="Q22">
        <v>2.0000000000000001E-4</v>
      </c>
      <c r="R22">
        <f t="shared" si="19"/>
        <v>2.8705541065434561</v>
      </c>
      <c r="S22">
        <v>2.0000000000000001E-4</v>
      </c>
      <c r="T22" s="21">
        <f t="shared" si="13"/>
        <v>1127.2713686767411</v>
      </c>
      <c r="U22">
        <f t="shared" si="14"/>
        <v>121.57681884733302</v>
      </c>
      <c r="V22">
        <f t="shared" si="15"/>
        <v>104.3533605438185</v>
      </c>
      <c r="W22">
        <f t="shared" si="16"/>
        <v>134.07228202678016</v>
      </c>
      <c r="X22">
        <f t="shared" si="17"/>
        <v>-64.136238727030559</v>
      </c>
      <c r="Y22">
        <f t="shared" si="18"/>
        <v>98.286421826236051</v>
      </c>
      <c r="Z22" s="21">
        <f>0.001*(2*RefData!$B$5*'3PassStrainStress'!T22+RefData!$B$4*('3PassStrainStress'!$T22+'3PassStrainStress'!$V22+'3PassStrainStress'!$X22))</f>
        <v>323.54340359603566</v>
      </c>
      <c r="AA22">
        <f>0.001*(SQRT((2*RefData!$B$5+RefData!$B$4)^2 *'3PassStrainStress'!U22^2 + RefData!$B$4^2 *('3PassStrainStress'!$W22^2+'3PassStrainStress'!$Y22^2)))</f>
        <v>39.835397693715059</v>
      </c>
      <c r="AB22">
        <f>0.001*(2*RefData!$B$5*'3PassStrainStress'!V22+RefData!$B$4*('3PassStrainStress'!$T22+'3PassStrainStress'!$V22+'3PassStrainStress'!$X22))</f>
        <v>158.30280228225593</v>
      </c>
      <c r="AC22">
        <f>0.001*(SQRT((2*RefData!$B$5+RefData!$B$4)^2 *'3PassStrainStress'!W22^2 + RefData!$B$4^2 *('3PassStrainStress'!$U22^2+'3PassStrainStress'!$Y22^2)))</f>
        <v>42.370443689323508</v>
      </c>
      <c r="AD22">
        <f>0.001*(2*RefData!$B$5*'3PassStrainStress'!X22+RefData!$B$4*('3PassStrainStress'!$T22+'3PassStrainStress'!$V22+'3PassStrainStress'!$X22))</f>
        <v>131.08525163081109</v>
      </c>
      <c r="AE22">
        <f>0.001*(SQRT((2*RefData!$B$5+RefData!$B$4)^2 *'3PassStrainStress'!U22^2 + RefData!$B$4^2 *('3PassStrainStress'!$W22^2+'3PassStrainStress'!$Y22^2)))</f>
        <v>39.835397693715059</v>
      </c>
    </row>
    <row r="23" spans="1:31">
      <c r="A23">
        <v>197991</v>
      </c>
      <c r="B23">
        <v>198052</v>
      </c>
      <c r="C23">
        <v>5</v>
      </c>
      <c r="D23" s="4">
        <f t="shared" si="0"/>
        <v>6.0039999999999996</v>
      </c>
      <c r="E23">
        <f>VLOOKUP($A23,Sheet1!$A$2:$P$1641,4,FALSE)</f>
        <v>-1.4570000000000001</v>
      </c>
      <c r="F23">
        <f>VLOOKUP($A23,Sheet1!$A$2:$P$1641,5,FALSE)</f>
        <v>-22.448</v>
      </c>
      <c r="G23">
        <f>VLOOKUP($A23,Sheet1!$A$2:$P$1641,6,FALSE)</f>
        <v>429.6</v>
      </c>
      <c r="H23" s="21">
        <f>VLOOKUP($A23,Sheet1!$A$2:$P$1641,8,FALSE)</f>
        <v>2.8675899999999999</v>
      </c>
      <c r="I23">
        <f>VLOOKUP($A23,Sheet1!$A$2:$P$1641,9,FALSE)</f>
        <v>7.1000000000000005E-5</v>
      </c>
      <c r="J23">
        <f>VLOOKUP($A23,Sheet1!$A$2:$P$1641,10,FALSE)</f>
        <v>2.8665500000000002</v>
      </c>
      <c r="K23">
        <f>VLOOKUP($A23,Sheet1!$A$2:$P$1641,11,FALSE)</f>
        <v>1E-4</v>
      </c>
      <c r="L23">
        <f>VLOOKUP($B23,Sheet1!$A$2:$P$1641,8,FALSE)</f>
        <v>2.8729300000000002</v>
      </c>
      <c r="M23">
        <f>VLOOKUP($B23,Sheet1!$A$2:$P$1641,9,FALSE)</f>
        <v>9.5000000000000005E-5</v>
      </c>
      <c r="N23" s="21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2.8669988646425204</v>
      </c>
      <c r="O23">
        <v>2.0000000000000001E-4</v>
      </c>
      <c r="P23">
        <f>'3passComb'!$W$26/2/'3passComb'!$W$22 * (ERF(0,(2*('3PassStrainStress'!$D23-'3passComb'!$W$24)+'3passComb'!$W$22)/(2*SQRT(2)*'3passComb'!$W$23))+ERF(0,(2*('3passComb'!$W$24-'3PassStrainStress'!$D23)+'3passComb'!$W$22)/(2*SQRT(2)*'3passComb'!$W$23)))+'3passComb'!$W$25</f>
        <v>2.8673862079508026</v>
      </c>
      <c r="Q23">
        <v>2.0000000000000001E-4</v>
      </c>
      <c r="R23">
        <f t="shared" si="19"/>
        <v>2.8669988646425204</v>
      </c>
      <c r="S23">
        <v>2.0000000000000001E-4</v>
      </c>
      <c r="T23" s="21">
        <f t="shared" si="13"/>
        <v>206.18611495448746</v>
      </c>
      <c r="U23">
        <f t="shared" si="14"/>
        <v>74.024671895793901</v>
      </c>
      <c r="V23">
        <f t="shared" si="15"/>
        <v>-291.62724870601676</v>
      </c>
      <c r="W23">
        <f t="shared" si="16"/>
        <v>77.9827974096943</v>
      </c>
      <c r="X23">
        <f t="shared" si="17"/>
        <v>2068.7609718392787</v>
      </c>
      <c r="Y23">
        <f t="shared" si="18"/>
        <v>77.229154495132022</v>
      </c>
      <c r="Z23" s="21">
        <f>0.001*(2*RefData!$B$5*'3PassStrainStress'!T23+RefData!$B$4*('3PassStrainStress'!$T23+'3PassStrainStress'!$V23+'3PassStrainStress'!$X23))</f>
        <v>273.59381433789451</v>
      </c>
      <c r="AA23">
        <f>0.001*(SQRT((2*RefData!$B$5+RefData!$B$4)^2 *'3PassStrainStress'!U23^2 + RefData!$B$4^2 *('3PassStrainStress'!$W23^2+'3PassStrainStress'!$Y23^2)))</f>
        <v>24.79345310544096</v>
      </c>
      <c r="AB23">
        <f>0.001*(2*RefData!$B$5*'3PassStrainStress'!V23+RefData!$B$4*('3PassStrainStress'!$T23+'3PassStrainStress'!$V23+'3PassStrainStress'!$X23))</f>
        <v>193.17780943888999</v>
      </c>
      <c r="AC23">
        <f>0.001*(SQRT((2*RefData!$B$5+RefData!$B$4)^2 *'3PassStrainStress'!W23^2 + RefData!$B$4^2 *('3PassStrainStress'!$U23^2+'3PassStrainStress'!$Y23^2)))</f>
        <v>25.572757467483939</v>
      </c>
      <c r="AD23">
        <f>0.001*(2*RefData!$B$5*'3PassStrainStress'!X23+RefData!$B$4*('3PassStrainStress'!$T23+'3PassStrainStress'!$V23+'3PassStrainStress'!$X23))</f>
        <v>574.47129121928378</v>
      </c>
      <c r="AE23">
        <f>0.001*(SQRT((2*RefData!$B$5+RefData!$B$4)^2 *'3PassStrainStress'!U23^2 + RefData!$B$4^2 *('3PassStrainStress'!$W23^2+'3PassStrainStress'!$Y23^2)))</f>
        <v>24.79345310544096</v>
      </c>
    </row>
    <row r="24" spans="1:31">
      <c r="A24">
        <v>197996</v>
      </c>
      <c r="B24">
        <v>198057</v>
      </c>
      <c r="C24">
        <v>5</v>
      </c>
      <c r="D24" s="4">
        <f t="shared" si="0"/>
        <v>8.9899999999999984</v>
      </c>
      <c r="E24">
        <f>VLOOKUP($A24,Sheet1!$A$2:$P$1641,4,FALSE)</f>
        <v>-4.4429999999999996</v>
      </c>
      <c r="F24">
        <f>VLOOKUP($A24,Sheet1!$A$2:$P$1641,5,FALSE)</f>
        <v>-22.617999999999999</v>
      </c>
      <c r="G24">
        <f>VLOOKUP($A24,Sheet1!$A$2:$P$1641,6,FALSE)</f>
        <v>429.56099999999998</v>
      </c>
      <c r="H24" s="21">
        <f>VLOOKUP($A24,Sheet1!$A$2:$P$1641,8,FALSE)</f>
        <v>2.8666399999999999</v>
      </c>
      <c r="I24">
        <f>VLOOKUP($A24,Sheet1!$A$2:$P$1641,9,FALSE)</f>
        <v>5.1E-5</v>
      </c>
      <c r="J24">
        <f>VLOOKUP($A24,Sheet1!$A$2:$P$1641,10,FALSE)</f>
        <v>2.8653300000000002</v>
      </c>
      <c r="K24">
        <f>VLOOKUP($A24,Sheet1!$A$2:$P$1641,11,FALSE)</f>
        <v>8.1000000000000004E-5</v>
      </c>
      <c r="L24">
        <f>VLOOKUP($B24,Sheet1!$A$2:$P$1641,8,FALSE)</f>
        <v>2.87439</v>
      </c>
      <c r="M24">
        <f>VLOOKUP($B24,Sheet1!$A$2:$P$1641,9,FALSE)</f>
        <v>7.7999999999999999E-5</v>
      </c>
      <c r="N24" s="21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2.8669900000000172</v>
      </c>
      <c r="O24">
        <v>2.0000000000000001E-4</v>
      </c>
      <c r="P24">
        <f>'3passComb'!$W$26/2/'3passComb'!$W$22 * (ERF(0,(2*('3PassStrainStress'!$D24-'3passComb'!$W$24)+'3passComb'!$W$22)/(2*SQRT(2)*'3passComb'!$W$23))+ERF(0,(2*('3passComb'!$W$24-'3PassStrainStress'!$D24)+'3passComb'!$W$22)/(2*SQRT(2)*'3passComb'!$W$23)))+'3passComb'!$W$25</f>
        <v>2.8673600000001671</v>
      </c>
      <c r="Q24">
        <v>2.0000000000000001E-4</v>
      </c>
      <c r="R24">
        <f t="shared" si="19"/>
        <v>2.8669900000000172</v>
      </c>
      <c r="S24">
        <v>2.0000000000000001E-4</v>
      </c>
      <c r="T24" s="21">
        <f t="shared" si="13"/>
        <v>-122.07925385765428</v>
      </c>
      <c r="U24">
        <f t="shared" si="14"/>
        <v>71.991913783864206</v>
      </c>
      <c r="V24">
        <f t="shared" si="15"/>
        <v>-707.96830539832104</v>
      </c>
      <c r="W24">
        <f t="shared" si="16"/>
        <v>75.253885293690843</v>
      </c>
      <c r="X24">
        <f t="shared" si="17"/>
        <v>2581.1042242849248</v>
      </c>
      <c r="Y24">
        <f t="shared" si="18"/>
        <v>74.877081045871392</v>
      </c>
      <c r="Z24" s="21">
        <f>0.001*(2*RefData!$B$5*'3PassStrainStress'!T24+RefData!$B$4*('3PassStrainStress'!$T24+'3PassStrainStress'!$V24+'3PassStrainStress'!$X24))</f>
        <v>192.4267549476555</v>
      </c>
      <c r="AA24">
        <f>0.001*(SQRT((2*RefData!$B$5+RefData!$B$4)^2 *'3PassStrainStress'!U24^2 + RefData!$B$4^2 *('3PassStrainStress'!$W24^2+'3PassStrainStress'!$Y24^2)))</f>
        <v>24.075005466880043</v>
      </c>
      <c r="AB24">
        <f>0.001*(2*RefData!$B$5*'3PassStrainStress'!V24+RefData!$B$4*('3PassStrainStress'!$T24+'3PassStrainStress'!$V24+'3PassStrainStress'!$X24))</f>
        <v>97.783138929547803</v>
      </c>
      <c r="AC24">
        <f>0.001*(SQRT((2*RefData!$B$5+RefData!$B$4)^2 *'3PassStrainStress'!W24^2 + RefData!$B$4^2 *('3PassStrainStress'!$U24^2+'3PassStrainStress'!$Y24^2)))</f>
        <v>24.717196959793466</v>
      </c>
      <c r="AD24">
        <f>0.001*(2*RefData!$B$5*'3PassStrainStress'!X24+RefData!$B$4*('3PassStrainStress'!$T24+'3PassStrainStress'!$V24+'3PassStrainStress'!$X24))</f>
        <v>629.09485526299511</v>
      </c>
      <c r="AE24">
        <f>0.001*(SQRT((2*RefData!$B$5+RefData!$B$4)^2 *'3PassStrainStress'!U24^2 + RefData!$B$4^2 *('3PassStrainStress'!$W24^2+'3PassStrainStress'!$Y24^2)))</f>
        <v>24.075005466880043</v>
      </c>
    </row>
    <row r="25" spans="1:31">
      <c r="A25">
        <v>198001</v>
      </c>
      <c r="B25">
        <v>198062</v>
      </c>
      <c r="C25">
        <v>5</v>
      </c>
      <c r="D25" s="4">
        <f t="shared" si="0"/>
        <v>11.927</v>
      </c>
      <c r="E25">
        <f>VLOOKUP($A25,Sheet1!$A$2:$P$1641,4,FALSE)</f>
        <v>-7.38</v>
      </c>
      <c r="F25">
        <f>VLOOKUP($A25,Sheet1!$A$2:$P$1641,5,FALSE)</f>
        <v>-22.739699999999999</v>
      </c>
      <c r="G25">
        <f>VLOOKUP($A25,Sheet1!$A$2:$P$1641,6,FALSE)</f>
        <v>429.54500000000002</v>
      </c>
      <c r="H25" s="21">
        <f>VLOOKUP($A25,Sheet1!$A$2:$P$1641,8,FALSE)</f>
        <v>2.8675099999999998</v>
      </c>
      <c r="I25">
        <f>VLOOKUP($A25,Sheet1!$A$2:$P$1641,9,FALSE)</f>
        <v>4.8000000000000001E-5</v>
      </c>
      <c r="J25">
        <f>VLOOKUP($A25,Sheet1!$A$2:$P$1641,10,FALSE)</f>
        <v>2.8650199999999999</v>
      </c>
      <c r="K25">
        <f>VLOOKUP($A25,Sheet1!$A$2:$P$1641,11,FALSE)</f>
        <v>8.2999999999999998E-5</v>
      </c>
      <c r="L25">
        <f>VLOOKUP($B25,Sheet1!$A$2:$P$1641,8,FALSE)</f>
        <v>2.8694700000000002</v>
      </c>
      <c r="M25">
        <f>VLOOKUP($B25,Sheet1!$A$2:$P$1641,9,FALSE)</f>
        <v>7.2999999999999999E-5</v>
      </c>
      <c r="N25" s="21">
        <f>'3passComb'!$V$26/2/'3passComb'!$V$22 * (ERF(0,(2*('3PassStrainStress'!$D25-'3passComb'!$V$24)+'3passComb'!$V$22)/(2*SQRT(2)*'3passComb'!$V$23))+ERF(0,(2*('3passComb'!$V$24-'3PassStrainStress'!$D25)+'3passComb'!$V$22)/(2*SQRT(2)*'3passComb'!$V$23)))+'3passComb'!$V$25</f>
        <v>2.8669899999999999</v>
      </c>
      <c r="O25">
        <v>2.0000000000000001E-4</v>
      </c>
      <c r="P25">
        <f>'3passComb'!$W$26/2/'3passComb'!$W$22 * (ERF(0,(2*('3PassStrainStress'!$D25-'3passComb'!$W$24)+'3passComb'!$W$22)/(2*SQRT(2)*'3passComb'!$W$23))+ERF(0,(2*('3passComb'!$W$24-'3PassStrainStress'!$D25)+'3passComb'!$W$22)/(2*SQRT(2)*'3passComb'!$W$23)))+'3passComb'!$W$25</f>
        <v>2.8673600000000001</v>
      </c>
      <c r="Q25">
        <v>2.0000000000000001E-4</v>
      </c>
      <c r="R25">
        <f t="shared" ref="R25:R26" si="20">N25</f>
        <v>2.8669899999999999</v>
      </c>
      <c r="S25">
        <v>2.0000000000000001E-4</v>
      </c>
      <c r="T25" s="21">
        <f t="shared" ref="T25:T26" si="21">1000000*(H25/N25 -1)</f>
        <v>181.37489143654761</v>
      </c>
      <c r="U25">
        <f t="shared" ref="U25:U26" si="22">1000000*(SQRT((I25/N25)^2+(O25/N25)^2))</f>
        <v>71.74052302760704</v>
      </c>
      <c r="V25">
        <f t="shared" ref="V25:V26" si="23">1000000*(J25/P25 -1)</f>
        <v>-816.08169186997429</v>
      </c>
      <c r="W25">
        <f t="shared" ref="W25:W26" si="24">1000000*(SQRT((K25/P25)^2+(Q25/P25)^2))</f>
        <v>75.518483952991872</v>
      </c>
      <c r="X25">
        <f t="shared" ref="X25:X26" si="25">1000000*(L25/R25 -1)</f>
        <v>865.01871300570519</v>
      </c>
      <c r="Y25">
        <f t="shared" ref="Y25:Y26" si="26">1000000*(SQRT((M25/R25)^2+(S25/R25)^2))</f>
        <v>74.261187719883623</v>
      </c>
      <c r="Z25" s="21">
        <f>0.001*(2*RefData!$B$5*'3PassStrainStress'!T25+RefData!$B$4*('3PassStrainStress'!$T25+'3PassStrainStress'!$V25+'3PassStrainStress'!$X25))</f>
        <v>57.202194947545273</v>
      </c>
      <c r="AA25">
        <f>0.001*(SQRT((2*RefData!$B$5+RefData!$B$4)^2 *'3PassStrainStress'!U25^2 + RefData!$B$4^2 *('3PassStrainStress'!$W25^2+'3PassStrainStress'!$Y25^2)))</f>
        <v>23.999076072622799</v>
      </c>
      <c r="AB25">
        <f>0.001*(2*RefData!$B$5*'3PassStrainStress'!V25+RefData!$B$4*('3PassStrainStress'!$T25+'3PassStrainStress'!$V25+'3PassStrainStress'!$X25))</f>
        <v>-103.92540697120054</v>
      </c>
      <c r="AC25">
        <f>0.001*(SQRT((2*RefData!$B$5+RefData!$B$4)^2 *'3PassStrainStress'!W25^2 + RefData!$B$4^2 *('3PassStrainStress'!$U25^2+'3PassStrainStress'!$Y25^2)))</f>
        <v>24.743672938437694</v>
      </c>
      <c r="AD25">
        <f>0.001*(2*RefData!$B$5*'3PassStrainStress'!X25+RefData!$B$4*('3PassStrainStress'!$T25+'3PassStrainStress'!$V25+'3PassStrainStress'!$X25))</f>
        <v>167.63696612410149</v>
      </c>
      <c r="AE25">
        <f>0.001*(SQRT((2*RefData!$B$5+RefData!$B$4)^2 *'3PassStrainStress'!U25^2 + RefData!$B$4^2 *('3PassStrainStress'!$W25^2+'3PassStrainStress'!$Y25^2)))</f>
        <v>23.999076072622799</v>
      </c>
    </row>
    <row r="26" spans="1:31">
      <c r="A26">
        <v>198006</v>
      </c>
      <c r="B26">
        <v>198067</v>
      </c>
      <c r="C26">
        <v>5</v>
      </c>
      <c r="D26" s="4">
        <f t="shared" si="0"/>
        <v>15.975999999999999</v>
      </c>
      <c r="E26">
        <f>VLOOKUP($A26,Sheet1!$A$2:$P$1641,4,FALSE)</f>
        <v>-11.429</v>
      </c>
      <c r="F26">
        <f>VLOOKUP($A26,Sheet1!$A$2:$P$1641,5,FALSE)</f>
        <v>-22.954000000000001</v>
      </c>
      <c r="G26">
        <f>VLOOKUP($A26,Sheet1!$A$2:$P$1641,6,FALSE)</f>
        <v>429.49</v>
      </c>
      <c r="H26" s="21">
        <f>VLOOKUP($A26,Sheet1!$A$2:$P$1641,8,FALSE)</f>
        <v>2.86754</v>
      </c>
      <c r="I26">
        <f>VLOOKUP($A26,Sheet1!$A$2:$P$1641,9,FALSE)</f>
        <v>4.3999999999999999E-5</v>
      </c>
      <c r="J26">
        <f>VLOOKUP($A26,Sheet1!$A$2:$P$1641,10,FALSE)</f>
        <v>2.86673</v>
      </c>
      <c r="K26">
        <f>VLOOKUP($A26,Sheet1!$A$2:$P$1641,11,FALSE)</f>
        <v>8.5000000000000006E-5</v>
      </c>
      <c r="L26">
        <f>VLOOKUP($B26,Sheet1!$A$2:$P$1641,8,FALSE)</f>
        <v>2.86713</v>
      </c>
      <c r="M26">
        <f>VLOOKUP($B26,Sheet1!$A$2:$P$1641,9,FALSE)</f>
        <v>6.7000000000000002E-5</v>
      </c>
      <c r="N26" s="21">
        <f>'3passComb'!$V$26/2/'3passComb'!$V$22 * (ERF(0,(2*('3PassStrainStress'!$D26-'3passComb'!$V$24)+'3passComb'!$V$22)/(2*SQRT(2)*'3passComb'!$V$23))+ERF(0,(2*('3passComb'!$V$24-'3PassStrainStress'!$D26)+'3passComb'!$V$22)/(2*SQRT(2)*'3passComb'!$V$23)))+'3passComb'!$V$25</f>
        <v>2.8669899999999999</v>
      </c>
      <c r="O26">
        <v>2.0000000000000001E-4</v>
      </c>
      <c r="P26">
        <f>'3passComb'!$W$26/2/'3passComb'!$W$22 * (ERF(0,(2*('3PassStrainStress'!$D26-'3passComb'!$W$24)+'3passComb'!$W$22)/(2*SQRT(2)*'3passComb'!$W$23))+ERF(0,(2*('3passComb'!$W$24-'3PassStrainStress'!$D26)+'3passComb'!$W$22)/(2*SQRT(2)*'3passComb'!$W$23)))+'3passComb'!$W$25</f>
        <v>2.8673600000000001</v>
      </c>
      <c r="Q26">
        <v>2.0000000000000001E-4</v>
      </c>
      <c r="R26">
        <f t="shared" si="20"/>
        <v>2.8669899999999999</v>
      </c>
      <c r="S26">
        <v>2.0000000000000001E-4</v>
      </c>
      <c r="T26" s="21">
        <f t="shared" si="21"/>
        <v>191.8388274810834</v>
      </c>
      <c r="U26">
        <f t="shared" si="22"/>
        <v>71.427808181655081</v>
      </c>
      <c r="V26">
        <f t="shared" si="23"/>
        <v>-219.71430165734773</v>
      </c>
      <c r="W26">
        <f t="shared" si="24"/>
        <v>75.788578386044065</v>
      </c>
      <c r="X26">
        <f t="shared" si="25"/>
        <v>48.831701540574812</v>
      </c>
      <c r="Y26">
        <f t="shared" si="26"/>
        <v>73.569896297299977</v>
      </c>
      <c r="Z26" s="21">
        <f>0.001*(2*RefData!$B$5*'3PassStrainStress'!T26+RefData!$B$4*('3PassStrainStress'!$T26+'3PassStrainStress'!$V26+'3PassStrainStress'!$X26))</f>
        <v>33.528276600697239</v>
      </c>
      <c r="AA26">
        <f>0.001*(SQRT((2*RefData!$B$5+RefData!$B$4)^2 *'3PassStrainStress'!U26^2 + RefData!$B$4^2 *('3PassStrainStress'!$W26^2+'3PassStrainStress'!$Y26^2)))</f>
        <v>23.905598000610858</v>
      </c>
      <c r="AB26">
        <f>0.001*(2*RefData!$B$5*'3PassStrainStress'!V26+RefData!$B$4*('3PassStrainStress'!$T26+'3PassStrainStress'!$V26+'3PassStrainStress'!$X26))</f>
        <v>-32.953382721664703</v>
      </c>
      <c r="AC26">
        <f>0.001*(SQRT((2*RefData!$B$5+RefData!$B$4)^2 *'3PassStrainStress'!W26^2 + RefData!$B$4^2 *('3PassStrainStress'!$U26^2+'3PassStrainStress'!$Y26^2)))</f>
        <v>24.766066644408035</v>
      </c>
      <c r="AD26">
        <f>0.001*(2*RefData!$B$5*'3PassStrainStress'!X26+RefData!$B$4*('3PassStrainStress'!$T26+'3PassStrainStress'!$V26+'3PassStrainStress'!$X26))</f>
        <v>10.42712548723047</v>
      </c>
      <c r="AE26">
        <f>0.001*(SQRT((2*RefData!$B$5+RefData!$B$4)^2 *'3PassStrainStress'!U26^2 + RefData!$B$4^2 *('3PassStrainStress'!$W26^2+'3PassStrainStress'!$Y26^2)))</f>
        <v>23.905598000610858</v>
      </c>
    </row>
    <row r="27" spans="1:31">
      <c r="D27" s="4"/>
    </row>
    <row r="28" spans="1:31">
      <c r="A28">
        <v>198039</v>
      </c>
      <c r="B28">
        <v>198100</v>
      </c>
      <c r="C28">
        <v>7.5</v>
      </c>
      <c r="D28" s="4">
        <f t="shared" si="0"/>
        <v>-24.023</v>
      </c>
      <c r="E28">
        <f>VLOOKUP($A28,Sheet1!$A$2:$P$1641,4,FALSE)</f>
        <v>28.57</v>
      </c>
      <c r="F28">
        <f>VLOOKUP($A28,Sheet1!$A$2:$P$1641,5,FALSE)</f>
        <v>-21.228999999999999</v>
      </c>
      <c r="G28">
        <f>VLOOKUP($A28,Sheet1!$A$2:$P$1641,6,FALSE)</f>
        <v>430.02300000000002</v>
      </c>
      <c r="H28" s="21">
        <f>VLOOKUP($A28,Sheet1!$A$2:$P$1641,8,FALSE)</f>
        <v>2.8679399999999999</v>
      </c>
      <c r="I28">
        <f>VLOOKUP($A28,Sheet1!$A$2:$P$1641,9,FALSE)</f>
        <v>4.1999999999999998E-5</v>
      </c>
      <c r="J28">
        <f>VLOOKUP($A28,Sheet1!$A$2:$P$1641,10,FALSE)</f>
        <v>2.8670399999999998</v>
      </c>
      <c r="K28">
        <f>VLOOKUP($A28,Sheet1!$A$2:$P$1641,11,FALSE)</f>
        <v>4.8999999999999998E-5</v>
      </c>
      <c r="L28">
        <f>VLOOKUP($B28,Sheet1!$A$2:$P$1641,8,FALSE)</f>
        <v>2.8665799999999999</v>
      </c>
      <c r="M28">
        <f>VLOOKUP($B28,Sheet1!$A$2:$P$1641,9,FALSE)</f>
        <v>6.3E-5</v>
      </c>
      <c r="N28" s="21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2.867</v>
      </c>
      <c r="O28">
        <v>2.0000000000000001E-4</v>
      </c>
      <c r="P28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2.8673000000000002</v>
      </c>
      <c r="Q28">
        <v>2.0000000000000001E-4</v>
      </c>
      <c r="R28">
        <f>N28</f>
        <v>2.867</v>
      </c>
      <c r="S28">
        <v>2.0000000000000001E-4</v>
      </c>
      <c r="T28" s="21">
        <f t="shared" ref="T28:T40" si="27">1000000*(H28/N28 -1)</f>
        <v>327.86885245905671</v>
      </c>
      <c r="U28">
        <f t="shared" ref="U28:U40" si="28">1000000*(SQRT((I28/N28)^2+(O28/N28)^2))</f>
        <v>71.280928901438273</v>
      </c>
      <c r="V28">
        <f t="shared" ref="V28:V40" si="29">1000000*(J28/P28 -1)</f>
        <v>-90.677640986469584</v>
      </c>
      <c r="W28">
        <f t="shared" ref="W28:W40" si="30">1000000*(SQRT((K28/P28)^2+(Q28/P28)^2))</f>
        <v>71.814958678923986</v>
      </c>
      <c r="X28">
        <f t="shared" ref="X28:X40" si="31">1000000*(L28/R28 -1)</f>
        <v>-146.49459365190242</v>
      </c>
      <c r="Y28">
        <f t="shared" ref="Y28:Y40" si="32">1000000*(SQRT((M28/R28)^2+(S28/R28)^2))</f>
        <v>73.138424577422668</v>
      </c>
      <c r="Z28" s="21">
        <f>0.001*(2*RefData!$B$5*'3PassStrainStress'!T28+RefData!$B$4*('3PassStrainStress'!$T28+'3PassStrainStress'!$V28+'3PassStrainStress'!$X28))</f>
        <v>63.951674094738266</v>
      </c>
      <c r="AA28">
        <f>0.001*(SQRT((2*RefData!$B$5+RefData!$B$4)^2 *'3PassStrainStress'!U28^2 + RefData!$B$4^2 *('3PassStrainStress'!$W28^2+'3PassStrainStress'!$Y28^2)))</f>
        <v>23.669902553590589</v>
      </c>
      <c r="AB28">
        <f>0.001*(2*RefData!$B$5*'3PassStrainStress'!V28+RefData!$B$4*('3PassStrainStress'!$T28+'3PassStrainStress'!$V28+'3PassStrainStress'!$X28))</f>
        <v>-3.6596825387698244</v>
      </c>
      <c r="AC28">
        <f>0.001*(SQRT((2*RefData!$B$5+RefData!$B$4)^2 *'3PassStrainStress'!W28^2 + RefData!$B$4^2 *('3PassStrainStress'!$U28^2+'3PassStrainStress'!$Y28^2)))</f>
        <v>23.774976531969024</v>
      </c>
      <c r="AD28">
        <f>0.001*(2*RefData!$B$5*'3PassStrainStress'!X28+RefData!$B$4*('3PassStrainStress'!$T28+'3PassStrainStress'!$V28+'3PassStrainStress'!$X28))</f>
        <v>-12.676267200108974</v>
      </c>
      <c r="AE28">
        <f>0.001*(SQRT((2*RefData!$B$5+RefData!$B$4)^2 *'3PassStrainStress'!U28^2 + RefData!$B$4^2 *('3PassStrainStress'!$W28^2+'3PassStrainStress'!$Y28^2)))</f>
        <v>23.669902553590589</v>
      </c>
    </row>
    <row r="29" spans="1:31">
      <c r="A29">
        <v>198035</v>
      </c>
      <c r="B29">
        <v>198096</v>
      </c>
      <c r="C29">
        <v>7.5</v>
      </c>
      <c r="D29" s="4">
        <f t="shared" si="0"/>
        <v>-16.041999999999998</v>
      </c>
      <c r="E29">
        <f>VLOOKUP($A29,Sheet1!$A$2:$P$1641,4,FALSE)</f>
        <v>20.588999999999999</v>
      </c>
      <c r="F29">
        <f>VLOOKUP($A29,Sheet1!$A$2:$P$1641,5,FALSE)</f>
        <v>-20.757000000000001</v>
      </c>
      <c r="G29">
        <f>VLOOKUP($A29,Sheet1!$A$2:$P$1641,6,FALSE)</f>
        <v>429.92399999999998</v>
      </c>
      <c r="H29" s="21">
        <f>VLOOKUP($A29,Sheet1!$A$2:$P$1641,8,FALSE)</f>
        <v>2.86748</v>
      </c>
      <c r="I29">
        <f>VLOOKUP($A29,Sheet1!$A$2:$P$1641,9,FALSE)</f>
        <v>4.1999999999999998E-5</v>
      </c>
      <c r="J29">
        <f>VLOOKUP($A29,Sheet1!$A$2:$P$1641,10,FALSE)</f>
        <v>2.8672499999999999</v>
      </c>
      <c r="K29">
        <f>VLOOKUP($A29,Sheet1!$A$2:$P$1641,11,FALSE)</f>
        <v>5.0000000000000002E-5</v>
      </c>
      <c r="L29">
        <f>VLOOKUP($B29,Sheet1!$A$2:$P$1641,8,FALSE)</f>
        <v>2.8667899999999999</v>
      </c>
      <c r="M29">
        <f>VLOOKUP($B29,Sheet1!$A$2:$P$1641,9,FALSE)</f>
        <v>6.3E-5</v>
      </c>
      <c r="N29" s="21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2.867</v>
      </c>
      <c r="O29">
        <v>2.0000000000000001E-4</v>
      </c>
      <c r="P29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2.8673000000000002</v>
      </c>
      <c r="Q29">
        <v>2.0000000000000001E-4</v>
      </c>
      <c r="R29">
        <f t="shared" ref="R29:R40" si="33">N29</f>
        <v>2.867</v>
      </c>
      <c r="S29">
        <v>2.0000000000000001E-4</v>
      </c>
      <c r="T29" s="21">
        <f t="shared" si="27"/>
        <v>167.42239274503135</v>
      </c>
      <c r="U29">
        <f t="shared" si="28"/>
        <v>71.280928901438273</v>
      </c>
      <c r="V29">
        <f t="shared" si="29"/>
        <v>-17.438007882120132</v>
      </c>
      <c r="W29">
        <f t="shared" si="30"/>
        <v>71.898748397755043</v>
      </c>
      <c r="X29">
        <f t="shared" si="31"/>
        <v>-73.247296826006732</v>
      </c>
      <c r="Y29">
        <f t="shared" si="32"/>
        <v>73.138424577422668</v>
      </c>
      <c r="Z29" s="21">
        <f>0.001*(2*RefData!$B$5*'3PassStrainStress'!T29+RefData!$B$4*('3PassStrainStress'!$T29+'3PassStrainStress'!$V29+'3PassStrainStress'!$X29))</f>
        <v>36.34214910943772</v>
      </c>
      <c r="AA29">
        <f>0.001*(SQRT((2*RefData!$B$5+RefData!$B$4)^2 *'3PassStrainStress'!U29^2 + RefData!$B$4^2 *('3PassStrainStress'!$W29^2+'3PassStrainStress'!$Y29^2)))</f>
        <v>23.673635937252051</v>
      </c>
      <c r="AB29">
        <f>0.001*(2*RefData!$B$5*'3PassStrainStress'!V29+RefData!$B$4*('3PassStrainStress'!$T29+'3PassStrainStress'!$V29+'3PassStrainStress'!$X29))</f>
        <v>6.4800843927440219</v>
      </c>
      <c r="AC29">
        <f>0.001*(SQRT((2*RefData!$B$5+RefData!$B$4)^2 *'3PassStrainStress'!W29^2 + RefData!$B$4^2 *('3PassStrainStress'!$U29^2+'3PassStrainStress'!$Y29^2)))</f>
        <v>23.795205889520158</v>
      </c>
      <c r="AD29">
        <f>0.001*(2*RefData!$B$5*'3PassStrainStress'!X29+RefData!$B$4*('3PassStrainStress'!$T29+'3PassStrainStress'!$V29+'3PassStrainStress'!$X29))</f>
        <v>-2.5352622828068889</v>
      </c>
      <c r="AE29">
        <f>0.001*(SQRT((2*RefData!$B$5+RefData!$B$4)^2 *'3PassStrainStress'!U29^2 + RefData!$B$4^2 *('3PassStrainStress'!$W29^2+'3PassStrainStress'!$Y29^2)))</f>
        <v>23.673635937252051</v>
      </c>
    </row>
    <row r="30" spans="1:31">
      <c r="A30">
        <v>198030</v>
      </c>
      <c r="B30">
        <v>198091</v>
      </c>
      <c r="C30">
        <v>7.5</v>
      </c>
      <c r="D30" s="4">
        <f t="shared" si="0"/>
        <v>-12.015999999999998</v>
      </c>
      <c r="E30">
        <f>VLOOKUP($A30,Sheet1!$A$2:$P$1641,4,FALSE)</f>
        <v>16.562999999999999</v>
      </c>
      <c r="F30">
        <f>VLOOKUP($A30,Sheet1!$A$2:$P$1641,5,FALSE)</f>
        <v>-20.530999999999999</v>
      </c>
      <c r="G30">
        <f>VLOOKUP($A30,Sheet1!$A$2:$P$1641,6,FALSE)</f>
        <v>429.88</v>
      </c>
      <c r="H30" s="21">
        <f>VLOOKUP($A30,Sheet1!$A$2:$P$1641,8,FALSE)</f>
        <v>2.8668100000000001</v>
      </c>
      <c r="I30">
        <f>VLOOKUP($A30,Sheet1!$A$2:$P$1641,9,FALSE)</f>
        <v>4.1E-5</v>
      </c>
      <c r="J30">
        <f>VLOOKUP($A30,Sheet1!$A$2:$P$1641,10,FALSE)</f>
        <v>2.8663799999999999</v>
      </c>
      <c r="K30">
        <f>VLOOKUP($A30,Sheet1!$A$2:$P$1641,11,FALSE)</f>
        <v>5.0000000000000002E-5</v>
      </c>
      <c r="L30">
        <f>VLOOKUP($B30,Sheet1!$A$2:$P$1641,8,FALSE)</f>
        <v>2.8684699999999999</v>
      </c>
      <c r="M30">
        <f>VLOOKUP($B30,Sheet1!$A$2:$P$1641,9,FALSE)</f>
        <v>6.7000000000000002E-5</v>
      </c>
      <c r="N30" s="21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2.867</v>
      </c>
      <c r="O30">
        <v>2.0000000000000001E-4</v>
      </c>
      <c r="P30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2.8673000000000002</v>
      </c>
      <c r="Q30">
        <v>2.0000000000000001E-4</v>
      </c>
      <c r="R30">
        <f t="shared" si="33"/>
        <v>2.867</v>
      </c>
      <c r="S30">
        <v>2.0000000000000001E-4</v>
      </c>
      <c r="T30" s="21">
        <f t="shared" si="27"/>
        <v>-66.271363794889737</v>
      </c>
      <c r="U30">
        <f t="shared" si="28"/>
        <v>71.210063329622002</v>
      </c>
      <c r="V30">
        <f t="shared" si="29"/>
        <v>-320.85934502856793</v>
      </c>
      <c r="W30">
        <f t="shared" si="30"/>
        <v>71.898748397755043</v>
      </c>
      <c r="X30">
        <f t="shared" si="31"/>
        <v>512.73107778171402</v>
      </c>
      <c r="Y30">
        <f t="shared" si="32"/>
        <v>73.569639687965136</v>
      </c>
      <c r="Z30" s="21">
        <f>0.001*(2*RefData!$B$5*'3PassStrainStress'!T30+RefData!$B$4*('3PassStrainStress'!$T30+'3PassStrainStress'!$V30+'3PassStrainStress'!$X30))</f>
        <v>4.5115936261527168</v>
      </c>
      <c r="AA30">
        <f>0.001*(SQRT((2*RefData!$B$5+RefData!$B$4)^2 *'3PassStrainStress'!U30^2 + RefData!$B$4^2 *('3PassStrainStress'!$W30^2+'3PassStrainStress'!$Y30^2)))</f>
        <v>23.676204667320803</v>
      </c>
      <c r="AB30">
        <f>0.001*(2*RefData!$B$5*'3PassStrainStress'!V30+RefData!$B$4*('3PassStrainStress'!$T30+'3PassStrainStress'!$V30+'3PassStrainStress'!$X30))</f>
        <v>-36.614157188518369</v>
      </c>
      <c r="AC30">
        <f>0.001*(SQRT((2*RefData!$B$5+RefData!$B$4)^2 *'3PassStrainStress'!W30^2 + RefData!$B$4^2 *('3PassStrainStress'!$U30^2+'3PassStrainStress'!$Y30^2)))</f>
        <v>23.811597870371294</v>
      </c>
      <c r="AD30">
        <f>0.001*(2*RefData!$B$5*'3PassStrainStress'!X30+RefData!$B$4*('3PassStrainStress'!$T30+'3PassStrainStress'!$V30+'3PassStrainStress'!$X30))</f>
        <v>98.042757265450234</v>
      </c>
      <c r="AE30">
        <f>0.001*(SQRT((2*RefData!$B$5+RefData!$B$4)^2 *'3PassStrainStress'!U30^2 + RefData!$B$4^2 *('3PassStrainStress'!$W30^2+'3PassStrainStress'!$Y30^2)))</f>
        <v>23.676204667320803</v>
      </c>
    </row>
    <row r="31" spans="1:31">
      <c r="A31">
        <v>198025</v>
      </c>
      <c r="B31">
        <v>198086</v>
      </c>
      <c r="C31">
        <v>7.5</v>
      </c>
      <c r="D31" s="4">
        <f t="shared" si="0"/>
        <v>-9.0130000000000017</v>
      </c>
      <c r="E31">
        <f>VLOOKUP($A31,Sheet1!$A$2:$P$1641,4,FALSE)</f>
        <v>13.56</v>
      </c>
      <c r="F31">
        <f>VLOOKUP($A31,Sheet1!$A$2:$P$1641,5,FALSE)</f>
        <v>-20.439900000000002</v>
      </c>
      <c r="G31">
        <f>VLOOKUP($A31,Sheet1!$A$2:$P$1641,6,FALSE)</f>
        <v>429.84100000000001</v>
      </c>
      <c r="H31" s="21">
        <f>VLOOKUP($A31,Sheet1!$A$2:$P$1641,8,FALSE)</f>
        <v>2.8658199999999998</v>
      </c>
      <c r="I31">
        <f>VLOOKUP($A31,Sheet1!$A$2:$P$1641,9,FALSE)</f>
        <v>4.3000000000000002E-5</v>
      </c>
      <c r="J31">
        <f>VLOOKUP($A31,Sheet1!$A$2:$P$1641,10,FALSE)</f>
        <v>2.8653400000000002</v>
      </c>
      <c r="K31">
        <f>VLOOKUP($A31,Sheet1!$A$2:$P$1641,11,FALSE)</f>
        <v>5.1999999999999997E-5</v>
      </c>
      <c r="L31">
        <f>VLOOKUP($B31,Sheet1!$A$2:$P$1641,8,FALSE)</f>
        <v>2.8733900000000001</v>
      </c>
      <c r="M31">
        <f>VLOOKUP($B31,Sheet1!$A$2:$P$1641,9,FALSE)</f>
        <v>7.3999999999999996E-5</v>
      </c>
      <c r="N31" s="21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2.867</v>
      </c>
      <c r="O31">
        <v>2.0000000000000001E-4</v>
      </c>
      <c r="P31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2.8673000000000002</v>
      </c>
      <c r="Q31">
        <v>2.0000000000000001E-4</v>
      </c>
      <c r="R31">
        <f t="shared" si="33"/>
        <v>2.867</v>
      </c>
      <c r="S31">
        <v>2.0000000000000001E-4</v>
      </c>
      <c r="T31" s="21">
        <f t="shared" si="27"/>
        <v>-411.58004883157241</v>
      </c>
      <c r="U31">
        <f t="shared" si="28"/>
        <v>71.353429132055652</v>
      </c>
      <c r="V31">
        <f t="shared" si="29"/>
        <v>-683.56990897355809</v>
      </c>
      <c r="W31">
        <f t="shared" si="30"/>
        <v>72.071098820992503</v>
      </c>
      <c r="X31">
        <f t="shared" si="31"/>
        <v>2228.8106034182852</v>
      </c>
      <c r="Y31">
        <f t="shared" si="32"/>
        <v>74.381243735213673</v>
      </c>
      <c r="Z31" s="21">
        <f>0.001*(2*RefData!$B$5*'3PassStrainStress'!T31+RefData!$B$4*('3PassStrainStress'!$T31+'3PassStrainStress'!$V31+'3PassStrainStress'!$X31))</f>
        <v>70.861339561108949</v>
      </c>
      <c r="AA31">
        <f>0.001*(SQRT((2*RefData!$B$5+RefData!$B$4)^2 *'3PassStrainStress'!U31^2 + RefData!$B$4^2 *('3PassStrainStress'!$W31^2+'3PassStrainStress'!$Y31^2)))</f>
        <v>23.755478764558649</v>
      </c>
      <c r="AB31">
        <f>0.001*(2*RefData!$B$5*'3PassStrainStress'!V31+RefData!$B$4*('3PassStrainStress'!$T31+'3PassStrainStress'!$V31+'3PassStrainStress'!$X31))</f>
        <v>26.924515999711279</v>
      </c>
      <c r="AC31">
        <f>0.001*(SQRT((2*RefData!$B$5+RefData!$B$4)^2 *'3PassStrainStress'!W31^2 + RefData!$B$4^2 *('3PassStrainStress'!$U31^2+'3PassStrainStress'!$Y31^2)))</f>
        <v>23.896394647876704</v>
      </c>
      <c r="AD31">
        <f>0.001*(2*RefData!$B$5*'3PassStrainStress'!X31+RefData!$B$4*('3PassStrainStress'!$T31+'3PassStrainStress'!$V31+'3PassStrainStress'!$X31))</f>
        <v>497.38598338608591</v>
      </c>
      <c r="AE31">
        <f>0.001*(SQRT((2*RefData!$B$5+RefData!$B$4)^2 *'3PassStrainStress'!U31^2 + RefData!$B$4^2 *('3PassStrainStress'!$W31^2+'3PassStrainStress'!$Y31^2)))</f>
        <v>23.755478764558649</v>
      </c>
    </row>
    <row r="32" spans="1:31">
      <c r="A32">
        <v>198020</v>
      </c>
      <c r="B32">
        <v>198081</v>
      </c>
      <c r="C32">
        <v>7.5</v>
      </c>
      <c r="D32" s="4">
        <f t="shared" si="0"/>
        <v>-6.0139000000000005</v>
      </c>
      <c r="E32">
        <f>VLOOKUP($A32,Sheet1!$A$2:$P$1641,4,FALSE)</f>
        <v>10.5609</v>
      </c>
      <c r="F32">
        <f>VLOOKUP($A32,Sheet1!$A$2:$P$1641,5,FALSE)</f>
        <v>-20.193000000000001</v>
      </c>
      <c r="G32">
        <f>VLOOKUP($A32,Sheet1!$A$2:$P$1641,6,FALSE)</f>
        <v>429.80399999999997</v>
      </c>
      <c r="H32" s="21">
        <f>VLOOKUP($A32,Sheet1!$A$2:$P$1641,8,FALSE)</f>
        <v>2.8658700000000001</v>
      </c>
      <c r="I32">
        <f>VLOOKUP($A32,Sheet1!$A$2:$P$1641,9,FALSE)</f>
        <v>5.8E-5</v>
      </c>
      <c r="J32">
        <f>VLOOKUP($A32,Sheet1!$A$2:$P$1641,10,FALSE)</f>
        <v>2.8656899999999998</v>
      </c>
      <c r="K32">
        <f>VLOOKUP($A32,Sheet1!$A$2:$P$1641,11,FALSE)</f>
        <v>5.5000000000000002E-5</v>
      </c>
      <c r="L32">
        <f>VLOOKUP($B32,Sheet1!$A$2:$P$1641,8,FALSE)</f>
        <v>2.87391</v>
      </c>
      <c r="M32">
        <f>VLOOKUP($B32,Sheet1!$A$2:$P$1641,9,FALSE)</f>
        <v>7.8999999999999996E-5</v>
      </c>
      <c r="N32" s="21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2.8670001259364648</v>
      </c>
      <c r="O32">
        <v>2.0000000000000001E-4</v>
      </c>
      <c r="P32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2.8673003278718037</v>
      </c>
      <c r="Q32">
        <v>2.0000000000000001E-4</v>
      </c>
      <c r="R32">
        <f t="shared" si="33"/>
        <v>2.8670001259364648</v>
      </c>
      <c r="S32">
        <v>2.0000000000000001E-4</v>
      </c>
      <c r="T32" s="21">
        <f t="shared" si="27"/>
        <v>-394.18412515612732</v>
      </c>
      <c r="U32">
        <f t="shared" si="28"/>
        <v>72.633497287338272</v>
      </c>
      <c r="V32">
        <f t="shared" si="29"/>
        <v>-561.6181382014363</v>
      </c>
      <c r="W32">
        <f t="shared" si="30"/>
        <v>72.341457611059624</v>
      </c>
      <c r="X32">
        <f t="shared" si="31"/>
        <v>2410.1408301397951</v>
      </c>
      <c r="Y32">
        <f t="shared" si="32"/>
        <v>75.004254146239916</v>
      </c>
      <c r="Z32" s="21">
        <f>0.001*(2*RefData!$B$5*'3PassStrainStress'!T32+RefData!$B$4*('3PassStrainStress'!$T32+'3PassStrainStress'!$V32+'3PassStrainStress'!$X32))</f>
        <v>112.52281383493441</v>
      </c>
      <c r="AA32">
        <f>0.001*(SQRT((2*RefData!$B$5+RefData!$B$4)^2 *'3PassStrainStress'!U32^2 + RefData!$B$4^2 *('3PassStrainStress'!$W32^2+'3PassStrainStress'!$Y32^2)))</f>
        <v>24.103761378673575</v>
      </c>
      <c r="AB32">
        <f>0.001*(2*RefData!$B$5*'3PassStrainStress'!V32+RefData!$B$4*('3PassStrainStress'!$T32+'3PassStrainStress'!$V32+'3PassStrainStress'!$X32))</f>
        <v>85.47578095838449</v>
      </c>
      <c r="AC32">
        <f>0.001*(SQRT((2*RefData!$B$5+RefData!$B$4)^2 *'3PassStrainStress'!W32^2 + RefData!$B$4^2 *('3PassStrainStress'!$U32^2+'3PassStrainStress'!$Y32^2)))</f>
        <v>24.046398756143194</v>
      </c>
      <c r="AD32">
        <f>0.001*(2*RefData!$B$5*'3PassStrainStress'!X32+RefData!$B$4*('3PassStrainStress'!$T32+'3PassStrainStress'!$V32+'3PassStrainStress'!$X32))</f>
        <v>565.52915276735257</v>
      </c>
      <c r="AE32">
        <f>0.001*(SQRT((2*RefData!$B$5+RefData!$B$4)^2 *'3PassStrainStress'!U32^2 + RefData!$B$4^2 *('3PassStrainStress'!$W32^2+'3PassStrainStress'!$Y32^2)))</f>
        <v>24.103761378673575</v>
      </c>
    </row>
    <row r="33" spans="1:31">
      <c r="A33">
        <v>198015</v>
      </c>
      <c r="B33">
        <v>198076</v>
      </c>
      <c r="C33">
        <v>7.5</v>
      </c>
      <c r="D33" s="4">
        <f t="shared" si="0"/>
        <v>-3.0131100000000002</v>
      </c>
      <c r="E33">
        <f>VLOOKUP($A33,Sheet1!$A$2:$P$1641,4,FALSE)</f>
        <v>7.5601099999999999</v>
      </c>
      <c r="F33">
        <f>VLOOKUP($A33,Sheet1!$A$2:$P$1641,5,FALSE)</f>
        <v>-20.033000000000001</v>
      </c>
      <c r="G33">
        <f>VLOOKUP($A33,Sheet1!$A$2:$P$1641,6,FALSE)</f>
        <v>429.767</v>
      </c>
      <c r="H33" s="21">
        <f>VLOOKUP($A33,Sheet1!$A$2:$P$1641,8,FALSE)</f>
        <v>2.8703400000000001</v>
      </c>
      <c r="I33">
        <f>VLOOKUP($A33,Sheet1!$A$2:$P$1641,9,FALSE)</f>
        <v>1.5799999999999999E-4</v>
      </c>
      <c r="J33">
        <f>VLOOKUP($A33,Sheet1!$A$2:$P$1641,10,FALSE)</f>
        <v>2.8675000000000002</v>
      </c>
      <c r="K33">
        <f>VLOOKUP($A33,Sheet1!$A$2:$P$1641,11,FALSE)</f>
        <v>1.18E-4</v>
      </c>
      <c r="L33">
        <f>VLOOKUP($B33,Sheet1!$A$2:$P$1641,8,FALSE)</f>
        <v>2.87046</v>
      </c>
      <c r="M33">
        <f>VLOOKUP($B33,Sheet1!$A$2:$P$1641,9,FALSE)</f>
        <v>1.63E-4</v>
      </c>
      <c r="N33" s="21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2.8687865629592504</v>
      </c>
      <c r="O33">
        <v>2.0000000000000001E-4</v>
      </c>
      <c r="P33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2.8696853161862639</v>
      </c>
      <c r="Q33">
        <v>2.0000000000000001E-4</v>
      </c>
      <c r="R33">
        <f t="shared" si="33"/>
        <v>2.8687865629592504</v>
      </c>
      <c r="S33">
        <v>2.0000000000000001E-4</v>
      </c>
      <c r="T33" s="21">
        <f t="shared" si="27"/>
        <v>541.49620637766736</v>
      </c>
      <c r="U33">
        <f t="shared" si="28"/>
        <v>88.846053374472277</v>
      </c>
      <c r="V33">
        <f t="shared" si="29"/>
        <v>-761.51770855770189</v>
      </c>
      <c r="W33">
        <f t="shared" si="30"/>
        <v>80.920167769513128</v>
      </c>
      <c r="X33">
        <f t="shared" si="31"/>
        <v>583.32573860897514</v>
      </c>
      <c r="Y33">
        <f t="shared" si="32"/>
        <v>89.936871941555481</v>
      </c>
      <c r="Z33" s="21">
        <f>0.001*(2*RefData!$B$5*'3PassStrainStress'!T33+RefData!$B$4*('3PassStrainStress'!$T33+'3PassStrainStress'!$V33+'3PassStrainStress'!$X33))</f>
        <v>131.48816967451404</v>
      </c>
      <c r="AA33">
        <f>0.001*(SQRT((2*RefData!$B$5+RefData!$B$4)^2 *'3PassStrainStress'!U33^2 + RefData!$B$4^2 *('3PassStrainStress'!$W33^2+'3PassStrainStress'!$Y33^2)))</f>
        <v>29.080228515339208</v>
      </c>
      <c r="AB33">
        <f>0.001*(2*RefData!$B$5*'3PassStrainStress'!V33+RefData!$B$4*('3PassStrainStress'!$T33+'3PassStrainStress'!$V33+'3PassStrainStress'!$X33))</f>
        <v>-78.998693507353266</v>
      </c>
      <c r="AC33">
        <f>0.001*(SQRT((2*RefData!$B$5+RefData!$B$4)^2 *'3PassStrainStress'!W33^2 + RefData!$B$4^2 *('3PassStrainStress'!$U33^2+'3PassStrainStress'!$Y33^2)))</f>
        <v>27.529631681951216</v>
      </c>
      <c r="AD33">
        <f>0.001*(2*RefData!$B$5*'3PassStrainStress'!X33+RefData!$B$4*('3PassStrainStress'!$T33+'3PassStrainStress'!$V33+'3PassStrainStress'!$X33))</f>
        <v>138.24524795803299</v>
      </c>
      <c r="AE33">
        <f>0.001*(SQRT((2*RefData!$B$5+RefData!$B$4)^2 *'3PassStrainStress'!U33^2 + RefData!$B$4^2 *('3PassStrainStress'!$W33^2+'3PassStrainStress'!$Y33^2)))</f>
        <v>29.080228515339208</v>
      </c>
    </row>
    <row r="34" spans="1:31">
      <c r="A34">
        <v>197982</v>
      </c>
      <c r="B34" s="13">
        <v>198165</v>
      </c>
      <c r="C34">
        <v>7.5</v>
      </c>
      <c r="D34" s="4">
        <f t="shared" si="0"/>
        <v>0</v>
      </c>
      <c r="E34">
        <f>VLOOKUP($A34,Sheet1!$A$2:$P$1641,4,FALSE)</f>
        <v>4.5469999999999997</v>
      </c>
      <c r="F34">
        <f>VLOOKUP($A34,Sheet1!$A$2:$P$1641,5,FALSE)</f>
        <v>-19.888400000000001</v>
      </c>
      <c r="G34">
        <f>VLOOKUP($A34,Sheet1!$A$2:$P$1641,6,FALSE)</f>
        <v>429.733</v>
      </c>
      <c r="H34" s="21">
        <f>VLOOKUP($A34,Sheet1!$A$2:$P$1641,8,FALSE)</f>
        <v>2.8729800000000001</v>
      </c>
      <c r="I34">
        <f>VLOOKUP($A34,Sheet1!$A$2:$P$1641,9,FALSE)</f>
        <v>1.74E-4</v>
      </c>
      <c r="J34">
        <f>VLOOKUP($A34,Sheet1!$A$2:$P$1641,10,FALSE)</f>
        <v>2.87039</v>
      </c>
      <c r="K34">
        <f>VLOOKUP($A34,Sheet1!$A$2:$P$1641,11,FALSE)</f>
        <v>1.5899999999999999E-4</v>
      </c>
      <c r="L34">
        <f>VLOOKUP($B34,Sheet1!$A$2:$P$1641,8,FALSE)</f>
        <v>2.8691900000000001</v>
      </c>
      <c r="M34">
        <f>VLOOKUP($B34,Sheet1!$A$2:$P$1641,9,FALSE)</f>
        <v>1.6100000000000001E-4</v>
      </c>
      <c r="N34" s="21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2.870482559137983</v>
      </c>
      <c r="O34">
        <v>2.0000000000000001E-4</v>
      </c>
      <c r="P34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2.8713367894734687</v>
      </c>
      <c r="Q34">
        <v>2.0000000000000001E-4</v>
      </c>
      <c r="R34">
        <f t="shared" si="33"/>
        <v>2.870482559137983</v>
      </c>
      <c r="S34">
        <v>2.0000000000000001E-4</v>
      </c>
      <c r="T34" s="21">
        <f t="shared" si="27"/>
        <v>870.04216558184135</v>
      </c>
      <c r="U34">
        <f t="shared" si="28"/>
        <v>92.352488994131647</v>
      </c>
      <c r="V34">
        <f t="shared" si="29"/>
        <v>-329.73821703530245</v>
      </c>
      <c r="W34">
        <f t="shared" si="30"/>
        <v>88.983454899071177</v>
      </c>
      <c r="X34">
        <f t="shared" si="31"/>
        <v>-450.29332572255055</v>
      </c>
      <c r="Y34">
        <f t="shared" si="32"/>
        <v>89.445187944912931</v>
      </c>
      <c r="Z34" s="21">
        <f>0.001*(2*RefData!$B$5*'3PassStrainStress'!T34+RefData!$B$4*('3PassStrainStress'!$T34+'3PassStrainStress'!$V34+'3PassStrainStress'!$X34))</f>
        <v>151.45040605151138</v>
      </c>
      <c r="AA34">
        <f>0.001*(SQRT((2*RefData!$B$5+RefData!$B$4)^2 *'3PassStrainStress'!U34^2 + RefData!$B$4^2 *('3PassStrainStress'!$W34^2+'3PassStrainStress'!$Y34^2)))</f>
        <v>30.253080130189506</v>
      </c>
      <c r="AB34">
        <f>0.001*(2*RefData!$B$5*'3PassStrainStress'!V34+RefData!$B$4*('3PassStrainStress'!$T34+'3PassStrainStress'!$V34+'3PassStrainStress'!$X34))</f>
        <v>-42.360271140488727</v>
      </c>
      <c r="AC34">
        <f>0.001*(SQRT((2*RefData!$B$5+RefData!$B$4)^2 *'3PassStrainStress'!W34^2 + RefData!$B$4^2 *('3PassStrainStress'!$U34^2+'3PassStrainStress'!$Y34^2)))</f>
        <v>29.587058078087114</v>
      </c>
      <c r="AD34">
        <f>0.001*(2*RefData!$B$5*'3PassStrainStress'!X34+RefData!$B$4*('3PassStrainStress'!$T34+'3PassStrainStress'!$V34+'3PassStrainStress'!$X34))</f>
        <v>-61.834557928428801</v>
      </c>
      <c r="AE34">
        <f>0.001*(SQRT((2*RefData!$B$5+RefData!$B$4)^2 *'3PassStrainStress'!U34^2 + RefData!$B$4^2 *('3PassStrainStress'!$W34^2+'3PassStrainStress'!$Y34^2)))</f>
        <v>30.253080130189506</v>
      </c>
    </row>
    <row r="35" spans="1:31">
      <c r="A35">
        <v>197987</v>
      </c>
      <c r="B35">
        <v>198048</v>
      </c>
      <c r="C35">
        <v>7.5</v>
      </c>
      <c r="D35" s="4">
        <f t="shared" si="0"/>
        <v>2.9302599999999996</v>
      </c>
      <c r="E35">
        <f>VLOOKUP($A35,Sheet1!$A$2:$P$1641,4,FALSE)</f>
        <v>1.6167400000000001</v>
      </c>
      <c r="F35">
        <f>VLOOKUP($A35,Sheet1!$A$2:$P$1641,5,FALSE)</f>
        <v>-19.920999999999999</v>
      </c>
      <c r="G35">
        <f>VLOOKUP($A35,Sheet1!$A$2:$P$1641,6,FALSE)</f>
        <v>429.69299999999998</v>
      </c>
      <c r="H35" s="21">
        <f>VLOOKUP($A35,Sheet1!$A$2:$P$1641,8,FALSE)</f>
        <v>2.8696799999999998</v>
      </c>
      <c r="I35">
        <f>VLOOKUP($A35,Sheet1!$A$2:$P$1641,9,FALSE)</f>
        <v>1.1E-4</v>
      </c>
      <c r="J35">
        <f>VLOOKUP($A35,Sheet1!$A$2:$P$1641,10,FALSE)</f>
        <v>2.8670100000000001</v>
      </c>
      <c r="K35">
        <f>VLOOKUP($A35,Sheet1!$A$2:$P$1641,11,FALSE)</f>
        <v>9.6000000000000002E-5</v>
      </c>
      <c r="L35">
        <f>VLOOKUP($B35,Sheet1!$A$2:$P$1641,8,FALSE)</f>
        <v>2.8725399999999999</v>
      </c>
      <c r="M35">
        <f>VLOOKUP($B35,Sheet1!$A$2:$P$1641,9,FALSE)</f>
        <v>1.2899999999999999E-4</v>
      </c>
      <c r="N35" s="21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2.8689393794780407</v>
      </c>
      <c r="O35">
        <v>2.0000000000000001E-4</v>
      </c>
      <c r="P35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2.8698560582051402</v>
      </c>
      <c r="Q35">
        <v>2.0000000000000001E-4</v>
      </c>
      <c r="R35">
        <f t="shared" si="33"/>
        <v>2.8689393794780407</v>
      </c>
      <c r="S35">
        <v>2.0000000000000001E-4</v>
      </c>
      <c r="T35" s="21">
        <f t="shared" si="27"/>
        <v>258.15133190221218</v>
      </c>
      <c r="U35">
        <f t="shared" si="28"/>
        <v>79.560497458748642</v>
      </c>
      <c r="V35">
        <f t="shared" si="29"/>
        <v>-991.70764924016999</v>
      </c>
      <c r="W35">
        <f t="shared" si="30"/>
        <v>77.302411508589643</v>
      </c>
      <c r="X35">
        <f t="shared" si="31"/>
        <v>1255.0354140330455</v>
      </c>
      <c r="Y35">
        <f t="shared" si="32"/>
        <v>82.955289713664015</v>
      </c>
      <c r="Z35" s="21">
        <f>0.001*(2*RefData!$B$5*'3PassStrainStress'!T35+RefData!$B$4*('3PassStrainStress'!$T35+'3PassStrainStress'!$V35+'3PassStrainStress'!$X35))</f>
        <v>104.88056725303143</v>
      </c>
      <c r="AA35">
        <f>0.001*(SQRT((2*RefData!$B$5+RefData!$B$4)^2 *'3PassStrainStress'!U35^2 + RefData!$B$4^2 *('3PassStrainStress'!$W35^2+'3PassStrainStress'!$Y35^2)))</f>
        <v>26.35475838697727</v>
      </c>
      <c r="AB35">
        <f>0.001*(2*RefData!$B$5*'3PassStrainStress'!V35+RefData!$B$4*('3PassStrainStress'!$T35+'3PassStrainStress'!$V35+'3PassStrainStress'!$X35))</f>
        <v>-97.019729700737955</v>
      </c>
      <c r="AC35">
        <f>0.001*(SQRT((2*RefData!$B$5+RefData!$B$4)^2 *'3PassStrainStress'!W35^2 + RefData!$B$4^2 *('3PassStrainStress'!$U35^2+'3PassStrainStress'!$Y35^2)))</f>
        <v>25.912657282905457</v>
      </c>
      <c r="AD35">
        <f>0.001*(2*RefData!$B$5*'3PassStrainStress'!X35+RefData!$B$4*('3PassStrainStress'!$T35+'3PassStrainStress'!$V35+'3PassStrainStress'!$X35))</f>
        <v>265.91568821262757</v>
      </c>
      <c r="AE35">
        <f>0.001*(SQRT((2*RefData!$B$5+RefData!$B$4)^2 *'3PassStrainStress'!U35^2 + RefData!$B$4^2 *('3PassStrainStress'!$W35^2+'3PassStrainStress'!$Y35^2)))</f>
        <v>26.35475838697727</v>
      </c>
    </row>
    <row r="36" spans="1:31">
      <c r="A36">
        <v>197992</v>
      </c>
      <c r="B36">
        <v>198053</v>
      </c>
      <c r="C36">
        <v>7.5</v>
      </c>
      <c r="D36" s="4">
        <f t="shared" si="0"/>
        <v>5.9769999999999994</v>
      </c>
      <c r="E36">
        <f>VLOOKUP($A36,Sheet1!$A$2:$P$1641,4,FALSE)</f>
        <v>-1.43</v>
      </c>
      <c r="F36">
        <f>VLOOKUP($A36,Sheet1!$A$2:$P$1641,5,FALSE)</f>
        <v>-19.937999999999999</v>
      </c>
      <c r="G36">
        <f>VLOOKUP($A36,Sheet1!$A$2:$P$1641,6,FALSE)</f>
        <v>429.65300000000002</v>
      </c>
      <c r="H36" s="21">
        <f>VLOOKUP($A36,Sheet1!$A$2:$P$1641,8,FALSE)</f>
        <v>2.8660399999999999</v>
      </c>
      <c r="I36">
        <f>VLOOKUP($A36,Sheet1!$A$2:$P$1641,9,FALSE)</f>
        <v>4.6999999999999997E-5</v>
      </c>
      <c r="J36">
        <f>VLOOKUP($A36,Sheet1!$A$2:$P$1641,10,FALSE)</f>
        <v>2.86551</v>
      </c>
      <c r="K36">
        <f>VLOOKUP($A36,Sheet1!$A$2:$P$1641,11,FALSE)</f>
        <v>5.1E-5</v>
      </c>
      <c r="L36">
        <f>VLOOKUP($B36,Sheet1!$A$2:$P$1641,8,FALSE)</f>
        <v>2.8745099999999999</v>
      </c>
      <c r="M36">
        <f>VLOOKUP($B36,Sheet1!$A$2:$P$1641,9,FALSE)</f>
        <v>7.3999999999999996E-5</v>
      </c>
      <c r="N36" s="21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2.8670001546320667</v>
      </c>
      <c r="O36">
        <v>2.0000000000000001E-4</v>
      </c>
      <c r="P36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2.8673003988832075</v>
      </c>
      <c r="Q36">
        <v>2.0000000000000001E-4</v>
      </c>
      <c r="R36">
        <f t="shared" si="33"/>
        <v>2.8670001546320667</v>
      </c>
      <c r="S36">
        <v>2.0000000000000001E-4</v>
      </c>
      <c r="T36" s="21">
        <f t="shared" si="27"/>
        <v>-334.89870257441544</v>
      </c>
      <c r="U36">
        <f t="shared" si="28"/>
        <v>71.659671869649486</v>
      </c>
      <c r="V36">
        <f t="shared" si="29"/>
        <v>-624.41970987936463</v>
      </c>
      <c r="W36">
        <f t="shared" si="30"/>
        <v>71.984120317352648</v>
      </c>
      <c r="X36">
        <f t="shared" si="31"/>
        <v>2619.4087767312803</v>
      </c>
      <c r="Y36">
        <f t="shared" si="32"/>
        <v>74.381239723450548</v>
      </c>
      <c r="Z36" s="21">
        <f>0.001*(2*RefData!$B$5*'3PassStrainStress'!T36+RefData!$B$4*('3PassStrainStress'!$T36+'3PassStrainStress'!$V36+'3PassStrainStress'!$X36))</f>
        <v>147.0273114100608</v>
      </c>
      <c r="AA36">
        <f>0.001*(SQRT((2*RefData!$B$5+RefData!$B$4)^2 *'3PassStrainStress'!U36^2 + RefData!$B$4^2 *('3PassStrainStress'!$W36^2+'3PassStrainStress'!$Y36^2)))</f>
        <v>23.825172841180283</v>
      </c>
      <c r="AB36">
        <f>0.001*(2*RefData!$B$5*'3PassStrainStress'!V36+RefData!$B$4*('3PassStrainStress'!$T36+'3PassStrainStress'!$V36+'3PassStrainStress'!$X36))</f>
        <v>100.25853330695361</v>
      </c>
      <c r="AC36">
        <f>0.001*(SQRT((2*RefData!$B$5+RefData!$B$4)^2 *'3PassStrainStress'!W36^2 + RefData!$B$4^2 *('3PassStrainStress'!$U36^2+'3PassStrainStress'!$Y36^2)))</f>
        <v>23.888893173051056</v>
      </c>
      <c r="AD36">
        <f>0.001*(2*RefData!$B$5*'3PassStrainStress'!X36+RefData!$B$4*('3PassStrainStress'!$T36+'3PassStrainStress'!$V36+'3PassStrainStress'!$X36))</f>
        <v>624.26159652867307</v>
      </c>
      <c r="AE36">
        <f>0.001*(SQRT((2*RefData!$B$5+RefData!$B$4)^2 *'3PassStrainStress'!U36^2 + RefData!$B$4^2 *('3PassStrainStress'!$W36^2+'3PassStrainStress'!$Y36^2)))</f>
        <v>23.825172841180283</v>
      </c>
    </row>
    <row r="37" spans="1:31">
      <c r="A37">
        <v>197997</v>
      </c>
      <c r="B37">
        <v>198058</v>
      </c>
      <c r="C37">
        <v>7.5</v>
      </c>
      <c r="D37" s="4">
        <f t="shared" si="0"/>
        <v>8.9890000000000008</v>
      </c>
      <c r="E37">
        <f>VLOOKUP($A37,Sheet1!$A$2:$P$1641,4,FALSE)</f>
        <v>-4.4420000000000002</v>
      </c>
      <c r="F37">
        <f>VLOOKUP($A37,Sheet1!$A$2:$P$1641,5,FALSE)</f>
        <v>-20.114000000000001</v>
      </c>
      <c r="G37">
        <f>VLOOKUP($A37,Sheet1!$A$2:$P$1641,6,FALSE)</f>
        <v>429.613</v>
      </c>
      <c r="H37" s="21">
        <f>VLOOKUP($A37,Sheet1!$A$2:$P$1641,8,FALSE)</f>
        <v>2.86585</v>
      </c>
      <c r="I37">
        <f>VLOOKUP($A37,Sheet1!$A$2:$P$1641,9,FALSE)</f>
        <v>5.0000000000000002E-5</v>
      </c>
      <c r="J37">
        <f>VLOOKUP($A37,Sheet1!$A$2:$P$1641,10,FALSE)</f>
        <v>2.8653499999999998</v>
      </c>
      <c r="K37">
        <f>VLOOKUP($A37,Sheet1!$A$2:$P$1641,11,FALSE)</f>
        <v>5.0000000000000002E-5</v>
      </c>
      <c r="L37">
        <f>VLOOKUP($B37,Sheet1!$A$2:$P$1641,8,FALSE)</f>
        <v>2.8713500000000001</v>
      </c>
      <c r="M37">
        <f>VLOOKUP($B37,Sheet1!$A$2:$P$1641,9,FALSE)</f>
        <v>7.6000000000000004E-5</v>
      </c>
      <c r="N37" s="21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2.867</v>
      </c>
      <c r="O37">
        <v>2.0000000000000001E-4</v>
      </c>
      <c r="P37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2.8673000000000002</v>
      </c>
      <c r="Q37">
        <v>2.0000000000000001E-4</v>
      </c>
      <c r="R37">
        <f t="shared" si="33"/>
        <v>2.867</v>
      </c>
      <c r="S37">
        <v>2.0000000000000001E-4</v>
      </c>
      <c r="T37" s="21">
        <f t="shared" si="27"/>
        <v>-401.11614928495243</v>
      </c>
      <c r="U37">
        <f t="shared" si="28"/>
        <v>71.906271810562629</v>
      </c>
      <c r="V37">
        <f t="shared" si="29"/>
        <v>-680.08230739735609</v>
      </c>
      <c r="W37">
        <f t="shared" si="30"/>
        <v>71.898748397755043</v>
      </c>
      <c r="X37">
        <f t="shared" si="31"/>
        <v>1517.265434251902</v>
      </c>
      <c r="Y37">
        <f t="shared" si="32"/>
        <v>74.626182743307055</v>
      </c>
      <c r="Z37" s="21">
        <f>0.001*(2*RefData!$B$5*'3PassStrainStress'!T37+RefData!$B$4*('3PassStrainStress'!$T37+'3PassStrainStress'!$V37+'3PassStrainStress'!$X37))</f>
        <v>-11.964494140483868</v>
      </c>
      <c r="AA37">
        <f>0.001*(SQRT((2*RefData!$B$5+RefData!$B$4)^2 *'3PassStrainStress'!U37^2 + RefData!$B$4^2 *('3PassStrainStress'!$W37^2+'3PassStrainStress'!$Y37^2)))</f>
        <v>23.891913869872464</v>
      </c>
      <c r="AB37">
        <f>0.001*(2*RefData!$B$5*'3PassStrainStress'!V37+RefData!$B$4*('3PassStrainStress'!$T37+'3PassStrainStress'!$V37+'3PassStrainStress'!$X37))</f>
        <v>-57.028258143256764</v>
      </c>
      <c r="AC37">
        <f>0.001*(SQRT((2*RefData!$B$5+RefData!$B$4)^2 *'3PassStrainStress'!W37^2 + RefData!$B$4^2 *('3PassStrainStress'!$U37^2+'3PassStrainStress'!$Y37^2)))</f>
        <v>23.890436758226542</v>
      </c>
      <c r="AD37">
        <f>0.001*(2*RefData!$B$5*'3PassStrainStress'!X37+RefData!$B$4*('3PassStrainStress'!$T37+'3PassStrainStress'!$V37+'3PassStrainStress'!$X37))</f>
        <v>297.92791550777719</v>
      </c>
      <c r="AE37">
        <f>0.001*(SQRT((2*RefData!$B$5+RefData!$B$4)^2 *'3PassStrainStress'!U37^2 + RefData!$B$4^2 *('3PassStrainStress'!$W37^2+'3PassStrainStress'!$Y37^2)))</f>
        <v>23.891913869872464</v>
      </c>
    </row>
    <row r="38" spans="1:31">
      <c r="A38">
        <v>198002</v>
      </c>
      <c r="B38">
        <v>198063</v>
      </c>
      <c r="C38">
        <v>7.5</v>
      </c>
      <c r="D38" s="4">
        <f t="shared" si="0"/>
        <v>11.899999999999999</v>
      </c>
      <c r="E38">
        <f>VLOOKUP($A38,Sheet1!$A$2:$P$1641,4,FALSE)</f>
        <v>-7.3529999999999998</v>
      </c>
      <c r="F38">
        <f>VLOOKUP($A38,Sheet1!$A$2:$P$1641,5,FALSE)</f>
        <v>-20.224</v>
      </c>
      <c r="G38">
        <f>VLOOKUP($A38,Sheet1!$A$2:$P$1641,6,FALSE)</f>
        <v>429.57400000000001</v>
      </c>
      <c r="H38" s="21">
        <f>VLOOKUP($A38,Sheet1!$A$2:$P$1641,8,FALSE)</f>
        <v>2.8669699999999998</v>
      </c>
      <c r="I38">
        <f>VLOOKUP($A38,Sheet1!$A$2:$P$1641,9,FALSE)</f>
        <v>4.8000000000000001E-5</v>
      </c>
      <c r="J38">
        <f>VLOOKUP($A38,Sheet1!$A$2:$P$1641,10,FALSE)</f>
        <v>2.8664200000000002</v>
      </c>
      <c r="K38">
        <f>VLOOKUP($A38,Sheet1!$A$2:$P$1641,11,FALSE)</f>
        <v>5.0000000000000002E-5</v>
      </c>
      <c r="L38">
        <f>VLOOKUP($B38,Sheet1!$A$2:$P$1641,8,FALSE)</f>
        <v>2.8681000000000001</v>
      </c>
      <c r="M38">
        <f>VLOOKUP($B38,Sheet1!$A$2:$P$1641,9,FALSE)</f>
        <v>6.2000000000000003E-5</v>
      </c>
      <c r="N38" s="21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2.867</v>
      </c>
      <c r="O38">
        <v>2.0000000000000001E-4</v>
      </c>
      <c r="P38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2.8673000000000002</v>
      </c>
      <c r="Q38">
        <v>2.0000000000000001E-4</v>
      </c>
      <c r="R38">
        <f t="shared" si="33"/>
        <v>2.867</v>
      </c>
      <c r="S38">
        <v>2.0000000000000001E-4</v>
      </c>
      <c r="T38" s="21">
        <f t="shared" si="27"/>
        <v>-10.46389954661997</v>
      </c>
      <c r="U38">
        <f t="shared" si="28"/>
        <v>71.740272799064897</v>
      </c>
      <c r="V38">
        <f t="shared" si="29"/>
        <v>-306.90893872287182</v>
      </c>
      <c r="W38">
        <f t="shared" si="30"/>
        <v>71.898748397755043</v>
      </c>
      <c r="X38">
        <f t="shared" si="31"/>
        <v>383.67631670732646</v>
      </c>
      <c r="Y38">
        <f t="shared" si="32"/>
        <v>73.034387528414271</v>
      </c>
      <c r="Z38" s="21">
        <f>0.001*(2*RefData!$B$5*'3PassStrainStress'!T38+RefData!$B$4*('3PassStrainStress'!$T38+'3PassStrainStress'!$V38+'3PassStrainStress'!$X38))</f>
        <v>6.3425991916682802</v>
      </c>
      <c r="AA38">
        <f>0.001*(SQRT((2*RefData!$B$5+RefData!$B$4)^2 *'3PassStrainStress'!U38^2 + RefData!$B$4^2 *('3PassStrainStress'!$W38^2+'3PassStrainStress'!$Y38^2)))</f>
        <v>23.779569084348076</v>
      </c>
      <c r="AB38">
        <f>0.001*(2*RefData!$B$5*'3PassStrainStress'!V38+RefData!$B$4*('3PassStrainStress'!$T38+'3PassStrainStress'!$V38+'3PassStrainStress'!$X38))</f>
        <v>-41.5446763675724</v>
      </c>
      <c r="AC38">
        <f>0.001*(SQRT((2*RefData!$B$5+RefData!$B$4)^2 *'3PassStrainStress'!W38^2 + RefData!$B$4^2 *('3PassStrainStress'!$U38^2+'3PassStrainStress'!$Y38^2)))</f>
        <v>23.810772914544316</v>
      </c>
      <c r="AD38">
        <f>0.001*(2*RefData!$B$5*'3PassStrainStress'!X38+RefData!$B$4*('3PassStrainStress'!$T38+'3PassStrainStress'!$V38+'3PassStrainStress'!$X38))</f>
        <v>70.011403355767314</v>
      </c>
      <c r="AE38">
        <f>0.001*(SQRT((2*RefData!$B$5+RefData!$B$4)^2 *'3PassStrainStress'!U38^2 + RefData!$B$4^2 *('3PassStrainStress'!$W38^2+'3PassStrainStress'!$Y38^2)))</f>
        <v>23.779569084348076</v>
      </c>
    </row>
    <row r="39" spans="1:31">
      <c r="A39">
        <v>198007</v>
      </c>
      <c r="B39">
        <v>198068</v>
      </c>
      <c r="C39">
        <v>7.5</v>
      </c>
      <c r="D39" s="4">
        <f t="shared" si="0"/>
        <v>15.925000000000001</v>
      </c>
      <c r="E39">
        <f>VLOOKUP($A39,Sheet1!$A$2:$P$1641,4,FALSE)</f>
        <v>-11.378</v>
      </c>
      <c r="F39">
        <f>VLOOKUP($A39,Sheet1!$A$2:$P$1641,5,FALSE)</f>
        <v>-20.440999999999999</v>
      </c>
      <c r="G39">
        <f>VLOOKUP($A39,Sheet1!$A$2:$P$1641,6,FALSE)</f>
        <v>429.52199999999999</v>
      </c>
      <c r="H39" s="21">
        <f>VLOOKUP($A39,Sheet1!$A$2:$P$1641,8,FALSE)</f>
        <v>2.8673299999999999</v>
      </c>
      <c r="I39">
        <f>VLOOKUP($A39,Sheet1!$A$2:$P$1641,9,FALSE)</f>
        <v>4.3000000000000002E-5</v>
      </c>
      <c r="J39">
        <f>VLOOKUP($A39,Sheet1!$A$2:$P$1641,10,FALSE)</f>
        <v>2.8669799999999999</v>
      </c>
      <c r="K39">
        <f>VLOOKUP($A39,Sheet1!$A$2:$P$1641,11,FALSE)</f>
        <v>5.1999999999999997E-5</v>
      </c>
      <c r="L39">
        <f>VLOOKUP($B39,Sheet1!$A$2:$P$1641,8,FALSE)</f>
        <v>2.8670900000000001</v>
      </c>
      <c r="M39">
        <f>VLOOKUP($B39,Sheet1!$A$2:$P$1641,9,FALSE)</f>
        <v>6.0999999999999999E-5</v>
      </c>
      <c r="N39" s="21">
        <f>'3passComb'!$V$44/2/'3passComb'!$V$40 * (ERF(0,(2*('3PassStrainStress'!$D39-'3passComb'!$V$42)+'3passComb'!$V$40)/(2*SQRT(2)*'3passComb'!$V$41))+ERF(0,(2*('3passComb'!$V$42-'3PassStrainStress'!$D39)+'3passComb'!$V$40)/(2*SQRT(2)*'3passComb'!$V$41)))+'3passComb'!$V$43</f>
        <v>2.867</v>
      </c>
      <c r="O39">
        <v>2.0000000000000001E-4</v>
      </c>
      <c r="P39">
        <f>'3passComb'!$W$44/2/'3passComb'!$W$40 * (ERF(0,(2*('3PassStrainStress'!$D39-'3passComb'!$W$42)+'3passComb'!$W$40)/(2*SQRT(2)*'3passComb'!$W$41))+ERF(0,(2*('3passComb'!$W$42-'3PassStrainStress'!$D39)+'3passComb'!$W$40)/(2*SQRT(2)*'3passComb'!$W$41)))+'3passComb'!$W$43</f>
        <v>2.8673000000000002</v>
      </c>
      <c r="Q39">
        <v>2.0000000000000001E-4</v>
      </c>
      <c r="R39">
        <f t="shared" si="33"/>
        <v>2.867</v>
      </c>
      <c r="S39">
        <v>2.0000000000000001E-4</v>
      </c>
      <c r="T39" s="21">
        <f t="shared" si="27"/>
        <v>115.10289501215354</v>
      </c>
      <c r="U39">
        <f t="shared" si="28"/>
        <v>71.353429132055652</v>
      </c>
      <c r="V39">
        <f t="shared" si="29"/>
        <v>-111.60325044479168</v>
      </c>
      <c r="W39">
        <f t="shared" si="30"/>
        <v>72.071098820992503</v>
      </c>
      <c r="X39">
        <f t="shared" si="31"/>
        <v>31.391698639637866</v>
      </c>
      <c r="Y39">
        <f t="shared" si="32"/>
        <v>72.931870206666929</v>
      </c>
      <c r="Z39" s="21">
        <f>0.001*(2*RefData!$B$5*'3PassStrainStress'!T39+RefData!$B$4*('3PassStrainStress'!$T39+'3PassStrainStress'!$V39+'3PassStrainStress'!$X39))</f>
        <v>22.82076500588823</v>
      </c>
      <c r="AA39">
        <f>0.001*(SQRT((2*RefData!$B$5+RefData!$B$4)^2 *'3PassStrainStress'!U39^2 + RefData!$B$4^2 *('3PassStrainStress'!$W39^2+'3PassStrainStress'!$Y39^2)))</f>
        <v>23.689423628867328</v>
      </c>
      <c r="AB39">
        <f>0.001*(2*RefData!$B$5*'3PassStrainStress'!V39+RefData!$B$4*('3PassStrainStress'!$T39+'3PassStrainStress'!$V39+'3PassStrainStress'!$X39))</f>
        <v>-13.80099695254138</v>
      </c>
      <c r="AC39">
        <f>0.001*(SQRT((2*RefData!$B$5+RefData!$B$4)^2 *'3PassStrainStress'!W39^2 + RefData!$B$4^2 *('3PassStrainStress'!$U39^2+'3PassStrainStress'!$Y39^2)))</f>
        <v>23.830730112642605</v>
      </c>
      <c r="AD39">
        <f>0.001*(2*RefData!$B$5*'3PassStrainStress'!X39+RefData!$B$4*('3PassStrainStress'!$T39+'3PassStrainStress'!$V39+'3PassStrainStress'!$X39))</f>
        <v>9.2981871303280066</v>
      </c>
      <c r="AE39">
        <f>0.001*(SQRT((2*RefData!$B$5+RefData!$B$4)^2 *'3PassStrainStress'!U39^2 + RefData!$B$4^2 *('3PassStrainStress'!$W39^2+'3PassStrainStress'!$Y39^2)))</f>
        <v>23.689423628867328</v>
      </c>
    </row>
    <row r="40" spans="1:31">
      <c r="A40">
        <v>198011</v>
      </c>
      <c r="B40">
        <v>198072</v>
      </c>
      <c r="C40">
        <v>7.5</v>
      </c>
      <c r="D40" s="4">
        <f t="shared" si="0"/>
        <v>23.992100000000001</v>
      </c>
      <c r="E40">
        <f>VLOOKUP($A40,Sheet1!$A$2:$P$1641,4,FALSE)</f>
        <v>-19.4451</v>
      </c>
      <c r="F40">
        <f>VLOOKUP($A40,Sheet1!$A$2:$P$1641,5,FALSE)</f>
        <v>-20.715</v>
      </c>
      <c r="G40">
        <f>VLOOKUP($A40,Sheet1!$A$2:$P$1641,6,FALSE)</f>
        <v>429.41300000000001</v>
      </c>
      <c r="H40" s="21">
        <f>VLOOKUP($A40,Sheet1!$A$2:$P$1641,8,FALSE)</f>
        <v>2.86754</v>
      </c>
      <c r="I40">
        <f>VLOOKUP($A40,Sheet1!$A$2:$P$1641,9,FALSE)</f>
        <v>4.1999999999999998E-5</v>
      </c>
      <c r="J40">
        <f>VLOOKUP($A40,Sheet1!$A$2:$P$1641,10,FALSE)</f>
        <v>2.8668300000000002</v>
      </c>
      <c r="K40">
        <f>VLOOKUP($A40,Sheet1!$A$2:$P$1641,11,FALSE)</f>
        <v>4.8999999999999998E-5</v>
      </c>
      <c r="L40">
        <f>VLOOKUP($B40,Sheet1!$A$2:$P$1641,8,FALSE)</f>
        <v>2.8672599999999999</v>
      </c>
      <c r="M40">
        <f>VLOOKUP($B40,Sheet1!$A$2:$P$1641,9,FALSE)</f>
        <v>6.3E-5</v>
      </c>
      <c r="N40" s="21">
        <f>'3passComb'!$V$44/2/'3passComb'!$V$40 * (ERF(0,(2*('3PassStrainStress'!$D40-'3passComb'!$V$42)+'3passComb'!$V$40)/(2*SQRT(2)*'3passComb'!$V$41))+ERF(0,(2*('3passComb'!$V$42-'3PassStrainStress'!$D40)+'3passComb'!$V$40)/(2*SQRT(2)*'3passComb'!$V$41)))+'3passComb'!$V$43</f>
        <v>2.867</v>
      </c>
      <c r="O40">
        <v>2.0000000000000001E-4</v>
      </c>
      <c r="P40">
        <f>'3passComb'!$W$44/2/'3passComb'!$W$40 * (ERF(0,(2*('3PassStrainStress'!$D40-'3passComb'!$W$42)+'3passComb'!$W$40)/(2*SQRT(2)*'3passComb'!$W$41))+ERF(0,(2*('3passComb'!$W$42-'3PassStrainStress'!$D40)+'3passComb'!$W$40)/(2*SQRT(2)*'3passComb'!$W$41)))+'3passComb'!$W$43</f>
        <v>2.8673000000000002</v>
      </c>
      <c r="Q40">
        <v>2.0000000000000001E-4</v>
      </c>
      <c r="R40">
        <f t="shared" si="33"/>
        <v>2.867</v>
      </c>
      <c r="S40">
        <v>2.0000000000000001E-4</v>
      </c>
      <c r="T40" s="21">
        <f t="shared" si="27"/>
        <v>188.35019183804923</v>
      </c>
      <c r="U40">
        <f t="shared" si="28"/>
        <v>71.280928901438273</v>
      </c>
      <c r="V40">
        <f t="shared" si="29"/>
        <v>-163.91727409059698</v>
      </c>
      <c r="W40">
        <f t="shared" si="30"/>
        <v>71.814958678923986</v>
      </c>
      <c r="X40">
        <f t="shared" si="31"/>
        <v>90.687129403521638</v>
      </c>
      <c r="Y40">
        <f t="shared" si="32"/>
        <v>73.138424577422668</v>
      </c>
      <c r="Z40" s="21">
        <f>0.001*(2*RefData!$B$5*'3PassStrainStress'!T40+RefData!$B$4*('3PassStrainStress'!$T40+'3PassStrainStress'!$V40+'3PassStrainStress'!$X40))</f>
        <v>44.373036701745171</v>
      </c>
      <c r="AA40">
        <f>0.001*(SQRT((2*RefData!$B$5+RefData!$B$4)^2 *'3PassStrainStress'!U40^2 + RefData!$B$4^2 *('3PassStrainStress'!$W40^2+'3PassStrainStress'!$Y40^2)))</f>
        <v>23.669902553590589</v>
      </c>
      <c r="AB40">
        <f>0.001*(2*RefData!$B$5*'3PassStrainStress'!V40+RefData!$B$4*('3PassStrainStress'!$T40+'3PassStrainStress'!$V40+'3PassStrainStress'!$X40))</f>
        <v>-12.53170779442075</v>
      </c>
      <c r="AC40">
        <f>0.001*(SQRT((2*RefData!$B$5+RefData!$B$4)^2 *'3PassStrainStress'!W40^2 + RefData!$B$4^2 *('3PassStrainStress'!$U40^2+'3PassStrainStress'!$Y40^2)))</f>
        <v>23.774976531969024</v>
      </c>
      <c r="AD40">
        <f>0.001*(2*RefData!$B$5*'3PassStrainStress'!X40+RefData!$B$4*('3PassStrainStress'!$T40+'3PassStrainStress'!$V40+'3PassStrainStress'!$X40))</f>
        <v>28.596695846936871</v>
      </c>
      <c r="AE40">
        <f>0.001*(SQRT((2*RefData!$B$5+RefData!$B$4)^2 *'3PassStrainStress'!U40^2 + RefData!$B$4^2 *('3PassStrainStress'!$W40^2+'3PassStrainStress'!$Y40^2)))</f>
        <v>23.669902553590589</v>
      </c>
    </row>
    <row r="41" spans="1:31">
      <c r="D41" s="4"/>
    </row>
    <row r="42" spans="1:31">
      <c r="A42">
        <v>198036</v>
      </c>
      <c r="B42">
        <v>198097</v>
      </c>
      <c r="C42">
        <v>10</v>
      </c>
      <c r="D42" s="4">
        <f>-E42+4.582</f>
        <v>-16.032999999999998</v>
      </c>
      <c r="E42">
        <f>VLOOKUP($A42,Sheet1!$A$2:$P$1641,4,FALSE)</f>
        <v>20.614999999999998</v>
      </c>
      <c r="F42">
        <f>VLOOKUP($A42,Sheet1!$A$2:$P$1641,5,FALSE)</f>
        <v>-18.266999999999999</v>
      </c>
      <c r="G42">
        <f>VLOOKUP($A42,Sheet1!$A$2:$P$1641,6,FALSE)</f>
        <v>429.95699999999999</v>
      </c>
      <c r="H42" s="21">
        <f>VLOOKUP($A42,Sheet1!$A$2:$P$1641,8,FALSE)</f>
        <v>2.8675000000000002</v>
      </c>
      <c r="I42">
        <f>VLOOKUP($A42,Sheet1!$A$2:$P$1641,9,FALSE)</f>
        <v>4.1999999999999998E-5</v>
      </c>
      <c r="J42">
        <f>VLOOKUP($A42,Sheet1!$A$2:$P$1641,10,FALSE)</f>
        <v>2.8672599999999999</v>
      </c>
      <c r="K42">
        <f>VLOOKUP($A42,Sheet1!$A$2:$P$1641,11,FALSE)</f>
        <v>3.1000000000000001E-5</v>
      </c>
      <c r="L42">
        <f>VLOOKUP($B42,Sheet1!$A$2:$P$1641,8,FALSE)</f>
        <v>2.8666399999999999</v>
      </c>
      <c r="M42">
        <f>VLOOKUP($B42,Sheet1!$A$2:$P$1641,9,FALSE)</f>
        <v>6.3999999999999997E-5</v>
      </c>
      <c r="N42" s="21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2.867</v>
      </c>
      <c r="O42">
        <v>2.0000000000000001E-4</v>
      </c>
      <c r="P42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2.8673299999999999</v>
      </c>
      <c r="Q42">
        <v>2.0000000000000001E-4</v>
      </c>
      <c r="R42">
        <f>N42</f>
        <v>2.867</v>
      </c>
      <c r="S42">
        <v>2.0000000000000001E-4</v>
      </c>
      <c r="T42" s="21">
        <f t="shared" ref="T42:T50" si="34">1000000*(H42/N42 -1)</f>
        <v>174.39832577603732</v>
      </c>
      <c r="U42">
        <f t="shared" ref="U42:U50" si="35">1000000*(SQRT((I42/N42)^2+(O42/N42)^2))</f>
        <v>71.280928901438273</v>
      </c>
      <c r="V42">
        <f t="shared" ref="V42:V50" si="36">1000000*(J42/P42 -1)</f>
        <v>-24.412955606734066</v>
      </c>
      <c r="W42">
        <f t="shared" ref="W42:W50" si="37">1000000*(SQRT((K42/P42)^2+(Q42/P42)^2))</f>
        <v>70.584216244771113</v>
      </c>
      <c r="X42">
        <f t="shared" ref="X42:X50" si="38">1000000*(L42/R42 -1)</f>
        <v>-125.56679455877351</v>
      </c>
      <c r="Y42">
        <f t="shared" ref="Y42:Y50" si="39">1000000*(SQRT((M42/R42)^2+(S42/R42)^2))</f>
        <v>73.243974877749224</v>
      </c>
      <c r="Z42" s="21">
        <f>0.001*(2*RefData!$B$5*'3PassStrainStress'!T42+RefData!$B$4*('3PassStrainStress'!$T42+'3PassStrainStress'!$V42+'3PassStrainStress'!$X42))</f>
        <v>31.130441593558672</v>
      </c>
      <c r="AA42">
        <f>0.001*(SQRT((2*RefData!$B$5+RefData!$B$4)^2 *'3PassStrainStress'!U42^2 + RefData!$B$4^2 *('3PassStrainStress'!$W42^2+'3PassStrainStress'!$Y42^2)))</f>
        <v>23.620300881952165</v>
      </c>
      <c r="AB42">
        <f>0.001*(2*RefData!$B$5*'3PassStrainStress'!V42+RefData!$B$4*('3PassStrainStress'!$T42+'3PassStrainStress'!$V42+'3PassStrainStress'!$X42))</f>
        <v>-0.98522693750439927</v>
      </c>
      <c r="AC42">
        <f>0.001*(SQRT((2*RefData!$B$5+RefData!$B$4)^2 *'3PassStrainStress'!W42^2 + RefData!$B$4^2 *('3PassStrainStress'!$U42^2+'3PassStrainStress'!$Y42^2)))</f>
        <v>23.483412637644172</v>
      </c>
      <c r="AD42">
        <f>0.001*(2*RefData!$B$5*'3PassStrainStress'!X42+RefData!$B$4*('3PassStrainStress'!$T42+'3PassStrainStress'!$V42+'3PassStrainStress'!$X42))</f>
        <v>-17.325462460526154</v>
      </c>
      <c r="AE42">
        <f>0.001*(SQRT((2*RefData!$B$5+RefData!$B$4)^2 *'3PassStrainStress'!U42^2 + RefData!$B$4^2 *('3PassStrainStress'!$W42^2+'3PassStrainStress'!$Y42^2)))</f>
        <v>23.620300881952165</v>
      </c>
    </row>
    <row r="43" spans="1:31">
      <c r="A43">
        <v>198031</v>
      </c>
      <c r="B43">
        <v>198092</v>
      </c>
      <c r="C43">
        <v>10</v>
      </c>
      <c r="D43" s="4">
        <f t="shared" ref="D43:D66" si="40">-E43+4.582</f>
        <v>-12.032999999999998</v>
      </c>
      <c r="E43">
        <f>VLOOKUP($A43,Sheet1!$A$2:$P$1641,4,FALSE)</f>
        <v>16.614999999999998</v>
      </c>
      <c r="F43">
        <f>VLOOKUP($A43,Sheet1!$A$2:$P$1641,5,FALSE)</f>
        <v>-18.0351</v>
      </c>
      <c r="G43">
        <f>VLOOKUP($A43,Sheet1!$A$2:$P$1641,6,FALSE)</f>
        <v>429.90499999999997</v>
      </c>
      <c r="H43" s="21">
        <f>VLOOKUP($A43,Sheet1!$A$2:$P$1641,8,FALSE)</f>
        <v>2.86687</v>
      </c>
      <c r="I43">
        <f>VLOOKUP($A43,Sheet1!$A$2:$P$1641,9,FALSE)</f>
        <v>4.1E-5</v>
      </c>
      <c r="J43">
        <f>VLOOKUP($A43,Sheet1!$A$2:$P$1641,10,FALSE)</f>
        <v>2.8669699999999998</v>
      </c>
      <c r="K43">
        <f>VLOOKUP($A43,Sheet1!$A$2:$P$1641,11,FALSE)</f>
        <v>3.1000000000000001E-5</v>
      </c>
      <c r="L43">
        <f>VLOOKUP($B43,Sheet1!$A$2:$P$1641,8,FALSE)</f>
        <v>2.8674900000000001</v>
      </c>
      <c r="M43">
        <f>VLOOKUP($B43,Sheet1!$A$2:$P$1641,9,FALSE)</f>
        <v>6.7000000000000002E-5</v>
      </c>
      <c r="N43" s="21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2.867</v>
      </c>
      <c r="O43">
        <v>2.0000000000000001E-4</v>
      </c>
      <c r="P43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2.8673299999999999</v>
      </c>
      <c r="Q43">
        <v>2.0000000000000001E-4</v>
      </c>
      <c r="R43">
        <f t="shared" ref="R43:R50" si="41">N43</f>
        <v>2.867</v>
      </c>
      <c r="S43">
        <v>2.0000000000000001E-4</v>
      </c>
      <c r="T43" s="21">
        <f t="shared" si="34"/>
        <v>-45.343564701760819</v>
      </c>
      <c r="U43">
        <f t="shared" si="35"/>
        <v>71.210063329622002</v>
      </c>
      <c r="V43">
        <f t="shared" si="36"/>
        <v>-125.55234312061626</v>
      </c>
      <c r="W43">
        <f t="shared" si="37"/>
        <v>70.584216244771113</v>
      </c>
      <c r="X43">
        <f t="shared" si="38"/>
        <v>170.91035926064535</v>
      </c>
      <c r="Y43">
        <f t="shared" si="39"/>
        <v>73.569639687965136</v>
      </c>
      <c r="Z43" s="21">
        <f>0.001*(2*RefData!$B$5*'3PassStrainStress'!T43+RefData!$B$4*('3PassStrainStress'!$T43+'3PassStrainStress'!$V43+'3PassStrainStress'!$X43))</f>
        <v>-7.3229788352634744</v>
      </c>
      <c r="AA43">
        <f>0.001*(SQRT((2*RefData!$B$5+RefData!$B$4)^2 *'3PassStrainStress'!U43^2 + RefData!$B$4^2 *('3PassStrainStress'!$W43^2+'3PassStrainStress'!$Y43^2)))</f>
        <v>23.618074716539578</v>
      </c>
      <c r="AB43">
        <f>0.001*(2*RefData!$B$5*'3PassStrainStress'!V43+RefData!$B$4*('3PassStrainStress'!$T43+'3PassStrainStress'!$V43+'3PassStrainStress'!$X43))</f>
        <v>-20.279781502924735</v>
      </c>
      <c r="AC43">
        <f>0.001*(SQRT((2*RefData!$B$5+RefData!$B$4)^2 *'3PassStrainStress'!W43^2 + RefData!$B$4^2 *('3PassStrainStress'!$U43^2+'3PassStrainStress'!$Y43^2)))</f>
        <v>23.495196307506479</v>
      </c>
      <c r="AD43">
        <f>0.001*(2*RefData!$B$5*'3PassStrainStress'!X43+RefData!$B$4*('3PassStrainStress'!$T43+'3PassStrainStress'!$V43+'3PassStrainStress'!$X43))</f>
        <v>27.610347343279056</v>
      </c>
      <c r="AE43">
        <f>0.001*(SQRT((2*RefData!$B$5+RefData!$B$4)^2 *'3PassStrainStress'!U43^2 + RefData!$B$4^2 *('3PassStrainStress'!$W43^2+'3PassStrainStress'!$Y43^2)))</f>
        <v>23.618074716539578</v>
      </c>
    </row>
    <row r="44" spans="1:31">
      <c r="A44">
        <v>198026</v>
      </c>
      <c r="B44">
        <v>198087</v>
      </c>
      <c r="C44">
        <v>10</v>
      </c>
      <c r="D44" s="4">
        <f t="shared" si="40"/>
        <v>-9.0030000000000001</v>
      </c>
      <c r="E44">
        <f>VLOOKUP($A44,Sheet1!$A$2:$P$1641,4,FALSE)</f>
        <v>13.585000000000001</v>
      </c>
      <c r="F44">
        <f>VLOOKUP($A44,Sheet1!$A$2:$P$1641,5,FALSE)</f>
        <v>-17.945</v>
      </c>
      <c r="G44">
        <f>VLOOKUP($A44,Sheet1!$A$2:$P$1641,6,FALSE)</f>
        <v>429.86799999999999</v>
      </c>
      <c r="H44" s="21">
        <f>VLOOKUP($A44,Sheet1!$A$2:$P$1641,8,FALSE)</f>
        <v>2.86557</v>
      </c>
      <c r="I44">
        <f>VLOOKUP($A44,Sheet1!$A$2:$P$1641,9,FALSE)</f>
        <v>4.1E-5</v>
      </c>
      <c r="J44">
        <f>VLOOKUP($A44,Sheet1!$A$2:$P$1641,10,FALSE)</f>
        <v>2.86605</v>
      </c>
      <c r="K44">
        <f>VLOOKUP($A44,Sheet1!$A$2:$P$1641,11,FALSE)</f>
        <v>3.1999999999999999E-5</v>
      </c>
      <c r="L44">
        <f>VLOOKUP($B44,Sheet1!$A$2:$P$1641,8,FALSE)</f>
        <v>2.8710499999999999</v>
      </c>
      <c r="M44">
        <f>VLOOKUP($B44,Sheet1!$A$2:$P$1641,9,FALSE)</f>
        <v>7.6000000000000004E-5</v>
      </c>
      <c r="N44" s="21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2.867</v>
      </c>
      <c r="O44">
        <v>2.0000000000000001E-4</v>
      </c>
      <c r="P44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2.8673299999999999</v>
      </c>
      <c r="Q44">
        <v>2.0000000000000001E-4</v>
      </c>
      <c r="R44">
        <f t="shared" si="41"/>
        <v>2.867</v>
      </c>
      <c r="S44">
        <v>2.0000000000000001E-4</v>
      </c>
      <c r="T44" s="21">
        <f t="shared" si="34"/>
        <v>-498.77921171959105</v>
      </c>
      <c r="U44">
        <f t="shared" si="35"/>
        <v>71.210063329622002</v>
      </c>
      <c r="V44">
        <f t="shared" si="36"/>
        <v>-446.40833109543809</v>
      </c>
      <c r="W44">
        <f t="shared" si="37"/>
        <v>70.638476359105724</v>
      </c>
      <c r="X44">
        <f t="shared" si="38"/>
        <v>1412.6264387861465</v>
      </c>
      <c r="Y44">
        <f t="shared" si="39"/>
        <v>74.626182743307055</v>
      </c>
      <c r="Z44" s="21">
        <f>0.001*(2*RefData!$B$5*'3PassStrainStress'!T44+RefData!$B$4*('3PassStrainStress'!$T44+'3PassStrainStress'!$V44+'3PassStrainStress'!$X44))</f>
        <v>-23.940006419740865</v>
      </c>
      <c r="AA44">
        <f>0.001*(SQRT((2*RefData!$B$5+RefData!$B$4)^2 *'3PassStrainStress'!U44^2 + RefData!$B$4^2 *('3PassStrainStress'!$W44^2+'3PassStrainStress'!$Y44^2)))</f>
        <v>23.669055343568605</v>
      </c>
      <c r="AB44">
        <f>0.001*(2*RefData!$B$5*'3PassStrainStress'!V44+RefData!$B$4*('3PassStrainStress'!$T44+'3PassStrainStress'!$V44+'3PassStrainStress'!$X44))</f>
        <v>-15.480094934300768</v>
      </c>
      <c r="AC44">
        <f>0.001*(SQRT((2*RefData!$B$5+RefData!$B$4)^2 *'3PassStrainStress'!W44^2 + RefData!$B$4^2 *('3PassStrainStress'!$U44^2+'3PassStrainStress'!$Y44^2)))</f>
        <v>23.557055633166151</v>
      </c>
      <c r="AD44">
        <f>0.001*(2*RefData!$B$5*'3PassStrainStress'!X44+RefData!$B$4*('3PassStrainStress'!$T44+'3PassStrainStress'!$V44+'3PassStrainStress'!$X44))</f>
        <v>284.82552173887831</v>
      </c>
      <c r="AE44">
        <f>0.001*(SQRT((2*RefData!$B$5+RefData!$B$4)^2 *'3PassStrainStress'!U44^2 + RefData!$B$4^2 *('3PassStrainStress'!$W44^2+'3PassStrainStress'!$Y44^2)))</f>
        <v>23.669055343568605</v>
      </c>
    </row>
    <row r="45" spans="1:31">
      <c r="A45">
        <v>198021</v>
      </c>
      <c r="B45">
        <v>198082</v>
      </c>
      <c r="C45">
        <v>10</v>
      </c>
      <c r="D45" s="4">
        <f t="shared" si="40"/>
        <v>-6.0309999999999997</v>
      </c>
      <c r="E45">
        <f>VLOOKUP($A45,Sheet1!$A$2:$P$1641,4,FALSE)</f>
        <v>10.613</v>
      </c>
      <c r="F45">
        <f>VLOOKUP($A45,Sheet1!$A$2:$P$1641,5,FALSE)</f>
        <v>-17.667999999999999</v>
      </c>
      <c r="G45">
        <f>VLOOKUP($A45,Sheet1!$A$2:$P$1641,6,FALSE)</f>
        <v>429.834</v>
      </c>
      <c r="H45" s="21">
        <f>VLOOKUP($A45,Sheet1!$A$2:$P$1641,8,FALSE)</f>
        <v>2.8650000000000002</v>
      </c>
      <c r="I45">
        <f>VLOOKUP($A45,Sheet1!$A$2:$P$1641,9,FALSE)</f>
        <v>4.6999999999999997E-5</v>
      </c>
      <c r="J45">
        <f>VLOOKUP($A45,Sheet1!$A$2:$P$1641,10,FALSE)</f>
        <v>2.8655900000000001</v>
      </c>
      <c r="K45">
        <f>VLOOKUP($A45,Sheet1!$A$2:$P$1641,11,FALSE)</f>
        <v>3.1999999999999999E-5</v>
      </c>
      <c r="L45">
        <f>VLOOKUP($B45,Sheet1!$A$2:$P$1641,8,FALSE)</f>
        <v>2.8739499999999998</v>
      </c>
      <c r="M45">
        <f>VLOOKUP($B45,Sheet1!$A$2:$P$1641,9,FALSE)</f>
        <v>7.1000000000000005E-5</v>
      </c>
      <c r="N45" s="21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2.8670000000017009</v>
      </c>
      <c r="O45">
        <v>2.0000000000000001E-4</v>
      </c>
      <c r="P45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2.8673300120822596</v>
      </c>
      <c r="Q45">
        <v>2.0000000000000001E-4</v>
      </c>
      <c r="R45">
        <f t="shared" si="41"/>
        <v>2.8670000000017009</v>
      </c>
      <c r="S45">
        <v>2.0000000000000001E-4</v>
      </c>
      <c r="T45" s="21">
        <f t="shared" si="34"/>
        <v>-697.59330369700831</v>
      </c>
      <c r="U45">
        <f t="shared" si="35"/>
        <v>71.659675734581924</v>
      </c>
      <c r="V45">
        <f t="shared" si="36"/>
        <v>-606.84053629245227</v>
      </c>
      <c r="W45">
        <f t="shared" si="37"/>
        <v>70.638476061451669</v>
      </c>
      <c r="X45">
        <f t="shared" si="38"/>
        <v>2424.1367276927049</v>
      </c>
      <c r="Y45">
        <f t="shared" si="39"/>
        <v>74.024642581322041</v>
      </c>
      <c r="Z45" s="21">
        <f>0.001*(2*RefData!$B$5*'3PassStrainStress'!T45+RefData!$B$4*('3PassStrainStress'!$T45+'3PassStrainStress'!$V45+'3PassStrainStress'!$X45))</f>
        <v>22.968162336068666</v>
      </c>
      <c r="AA45">
        <f>0.001*(SQRT((2*RefData!$B$5+RefData!$B$4)^2 *'3PassStrainStress'!U45^2 + RefData!$B$4^2 *('3PassStrainStress'!$W45^2+'3PassStrainStress'!$Y45^2)))</f>
        <v>23.749633168147486</v>
      </c>
      <c r="AB45">
        <f>0.001*(2*RefData!$B$5*'3PassStrainStress'!V45+RefData!$B$4*('3PassStrainStress'!$T45+'3PassStrainStress'!$V45+'3PassStrainStress'!$X45))</f>
        <v>37.628224762958489</v>
      </c>
      <c r="AC45">
        <f>0.001*(SQRT((2*RefData!$B$5+RefData!$B$4)^2 *'3PassStrainStress'!W45^2 + RefData!$B$4^2 *('3PassStrainStress'!$U45^2+'3PassStrainStress'!$Y45^2)))</f>
        <v>23.549208434325685</v>
      </c>
      <c r="AD45">
        <f>0.001*(2*RefData!$B$5*'3PassStrainStress'!X45+RefData!$B$4*('3PassStrainStress'!$T45+'3PassStrainStress'!$V45+'3PassStrainStress'!$X45))</f>
        <v>527.24762894517619</v>
      </c>
      <c r="AE45">
        <f>0.001*(SQRT((2*RefData!$B$5+RefData!$B$4)^2 *'3PassStrainStress'!U45^2 + RefData!$B$4^2 *('3PassStrainStress'!$W45^2+'3PassStrainStress'!$Y45^2)))</f>
        <v>23.749633168147486</v>
      </c>
    </row>
    <row r="46" spans="1:31">
      <c r="A46">
        <v>198016</v>
      </c>
      <c r="B46">
        <v>198077</v>
      </c>
      <c r="C46">
        <v>10</v>
      </c>
      <c r="D46" s="4">
        <f t="shared" si="40"/>
        <v>-3.0030000000000001</v>
      </c>
      <c r="E46">
        <f>VLOOKUP($A46,Sheet1!$A$2:$P$1641,4,FALSE)</f>
        <v>7.585</v>
      </c>
      <c r="F46">
        <f>VLOOKUP($A46,Sheet1!$A$2:$P$1641,5,FALSE)</f>
        <v>-17.527000000000001</v>
      </c>
      <c r="G46">
        <f>VLOOKUP($A46,Sheet1!$A$2:$P$1641,6,FALSE)</f>
        <v>429.79599999999999</v>
      </c>
      <c r="H46" s="21">
        <f>VLOOKUP($A46,Sheet1!$A$2:$P$1641,8,FALSE)</f>
        <v>2.8666100000000001</v>
      </c>
      <c r="I46">
        <f>VLOOKUP($A46,Sheet1!$A$2:$P$1641,9,FALSE)</f>
        <v>6.4999999999999994E-5</v>
      </c>
      <c r="J46">
        <f>VLOOKUP($A46,Sheet1!$A$2:$P$1641,10,FALSE)</f>
        <v>2.8658000000000001</v>
      </c>
      <c r="K46">
        <f>VLOOKUP($A46,Sheet1!$A$2:$P$1641,11,FALSE)</f>
        <v>3.8000000000000002E-5</v>
      </c>
      <c r="L46">
        <f>VLOOKUP($B46,Sheet1!$A$2:$P$1641,8,FALSE)</f>
        <v>2.87262</v>
      </c>
      <c r="M46">
        <f>VLOOKUP($B46,Sheet1!$A$2:$P$1641,9,FALSE)</f>
        <v>8.7999999999999998E-5</v>
      </c>
      <c r="N46" s="21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2.8670227249324012</v>
      </c>
      <c r="O46">
        <v>2.0000000000000001E-4</v>
      </c>
      <c r="P46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2.8674888539350896</v>
      </c>
      <c r="Q46">
        <v>2.0000000000000001E-4</v>
      </c>
      <c r="R46">
        <f t="shared" si="41"/>
        <v>2.8670227249324012</v>
      </c>
      <c r="S46">
        <v>2.0000000000000001E-4</v>
      </c>
      <c r="T46" s="21">
        <f t="shared" si="34"/>
        <v>-143.95593338412115</v>
      </c>
      <c r="U46">
        <f t="shared" si="35"/>
        <v>73.350450493233993</v>
      </c>
      <c r="V46">
        <f t="shared" si="36"/>
        <v>-588.96617253523243</v>
      </c>
      <c r="W46">
        <f t="shared" si="37"/>
        <v>70.995217506145195</v>
      </c>
      <c r="X46">
        <f t="shared" si="38"/>
        <v>1952.2953267594455</v>
      </c>
      <c r="Y46">
        <f t="shared" si="39"/>
        <v>76.212861042151147</v>
      </c>
      <c r="Z46" s="21">
        <f>0.001*(2*RefData!$B$5*'3PassStrainStress'!T46+RefData!$B$4*('3PassStrainStress'!$T46+'3PassStrainStress'!$V46+'3PassStrainStress'!$X46))</f>
        <v>124.4773355935762</v>
      </c>
      <c r="AA46">
        <f>0.001*(SQRT((2*RefData!$B$5+RefData!$B$4)^2 *'3PassStrainStress'!U46^2 + RefData!$B$4^2 *('3PassStrainStress'!$W46^2+'3PassStrainStress'!$Y46^2)))</f>
        <v>24.273560363109123</v>
      </c>
      <c r="AB46">
        <f>0.001*(2*RefData!$B$5*'3PassStrainStress'!V46+RefData!$B$4*('3PassStrainStress'!$T46+'3PassStrainStress'!$V46+'3PassStrainStress'!$X46))</f>
        <v>52.591066192242842</v>
      </c>
      <c r="AC46">
        <f>0.001*(SQRT((2*RefData!$B$5+RefData!$B$4)^2 *'3PassStrainStress'!W46^2 + RefData!$B$4^2 *('3PassStrainStress'!$U46^2+'3PassStrainStress'!$Y46^2)))</f>
        <v>23.812336463600076</v>
      </c>
      <c r="AD46">
        <f>0.001*(2*RefData!$B$5*'3PassStrainStress'!X46+RefData!$B$4*('3PassStrainStress'!$T46+'3PassStrainStress'!$V46+'3PassStrainStress'!$X46))</f>
        <v>463.10253915522924</v>
      </c>
      <c r="AE46">
        <f>0.001*(SQRT((2*RefData!$B$5+RefData!$B$4)^2 *'3PassStrainStress'!U46^2 + RefData!$B$4^2 *('3PassStrainStress'!$W46^2+'3PassStrainStress'!$Y46^2)))</f>
        <v>24.273560363109123</v>
      </c>
    </row>
    <row r="47" spans="1:31">
      <c r="A47">
        <v>197983</v>
      </c>
      <c r="B47">
        <v>198044</v>
      </c>
      <c r="C47">
        <v>10</v>
      </c>
      <c r="D47" s="4">
        <f t="shared" si="40"/>
        <v>0</v>
      </c>
      <c r="E47">
        <f>VLOOKUP($A47,Sheet1!$A$2:$P$1641,4,FALSE)</f>
        <v>4.5819999999999999</v>
      </c>
      <c r="F47">
        <f>VLOOKUP($A47,Sheet1!$A$2:$P$1641,5,FALSE)</f>
        <v>-17.364000000000001</v>
      </c>
      <c r="G47">
        <f>VLOOKUP($A47,Sheet1!$A$2:$P$1641,6,FALSE)</f>
        <v>429.76</v>
      </c>
      <c r="H47" s="21">
        <f>VLOOKUP($A47,Sheet1!$A$2:$P$1641,8,FALSE)</f>
        <v>2.86788</v>
      </c>
      <c r="I47">
        <f>VLOOKUP($A47,Sheet1!$A$2:$P$1641,9,FALSE)</f>
        <v>7.3999999999999996E-5</v>
      </c>
      <c r="J47">
        <f>VLOOKUP($A47,Sheet1!$A$2:$P$1641,10,FALSE)</f>
        <v>2.8654000000000002</v>
      </c>
      <c r="K47">
        <f>VLOOKUP($A47,Sheet1!$A$2:$P$1641,11,FALSE)</f>
        <v>4.3000000000000002E-5</v>
      </c>
      <c r="L47">
        <f>VLOOKUP($B47,Sheet1!$A$2:$P$1641,8,FALSE)</f>
        <v>2.87209</v>
      </c>
      <c r="M47">
        <f>VLOOKUP($B47,Sheet1!$A$2:$P$1641,9,FALSE)</f>
        <v>1.01E-4</v>
      </c>
      <c r="N47" s="21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2.8676103190142279</v>
      </c>
      <c r="O47">
        <v>2.0000000000000001E-4</v>
      </c>
      <c r="P47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2.8676244665392909</v>
      </c>
      <c r="Q47">
        <v>2.0000000000000001E-4</v>
      </c>
      <c r="R47">
        <f t="shared" si="41"/>
        <v>2.8676103190142279</v>
      </c>
      <c r="S47">
        <v>2.0000000000000001E-4</v>
      </c>
      <c r="T47" s="21">
        <f t="shared" si="34"/>
        <v>94.043805040078254</v>
      </c>
      <c r="U47">
        <f t="shared" si="35"/>
        <v>74.365413032188044</v>
      </c>
      <c r="V47">
        <f t="shared" si="36"/>
        <v>-775.7175199356592</v>
      </c>
      <c r="W47">
        <f t="shared" si="37"/>
        <v>71.337890894927114</v>
      </c>
      <c r="X47">
        <f t="shared" si="38"/>
        <v>1562.1651784654134</v>
      </c>
      <c r="Y47">
        <f t="shared" si="39"/>
        <v>78.133278826811548</v>
      </c>
      <c r="Z47" s="21">
        <f>0.001*(2*RefData!$B$5*'3PassStrainStress'!T47+RefData!$B$4*('3PassStrainStress'!$T47+'3PassStrainStress'!$V47+'3PassStrainStress'!$X47))</f>
        <v>121.86661890051158</v>
      </c>
      <c r="AA47">
        <f>0.001*(SQRT((2*RefData!$B$5+RefData!$B$4)^2 *'3PassStrainStress'!U47^2 + RefData!$B$4^2 *('3PassStrainStress'!$W47^2+'3PassStrainStress'!$Y47^2)))</f>
        <v>24.622220596589852</v>
      </c>
      <c r="AB47">
        <f>0.001*(2*RefData!$B$5*'3PassStrainStress'!V47+RefData!$B$4*('3PassStrainStress'!$T47+'3PassStrainStress'!$V47+'3PassStrainStress'!$X47))</f>
        <v>-18.633287441722931</v>
      </c>
      <c r="AC47">
        <f>0.001*(SQRT((2*RefData!$B$5+RefData!$B$4)^2 *'3PassStrainStress'!W47^2 + RefData!$B$4^2 *('3PassStrainStress'!$U47^2+'3PassStrainStress'!$Y47^2)))</f>
        <v>24.030741591438275</v>
      </c>
      <c r="AD47">
        <f>0.001*(2*RefData!$B$5*'3PassStrainStress'!X47+RefData!$B$4*('3PassStrainStress'!$T47+'3PassStrainStress'!$V47+'3PassStrainStress'!$X47))</f>
        <v>359.02468691537337</v>
      </c>
      <c r="AE47">
        <f>0.001*(SQRT((2*RefData!$B$5+RefData!$B$4)^2 *'3PassStrainStress'!U47^2 + RefData!$B$4^2 *('3PassStrainStress'!$W47^2+'3PassStrainStress'!$Y47^2)))</f>
        <v>24.622220596589852</v>
      </c>
    </row>
    <row r="48" spans="1:31">
      <c r="A48">
        <v>197988</v>
      </c>
      <c r="B48">
        <v>198049</v>
      </c>
      <c r="C48">
        <v>10</v>
      </c>
      <c r="D48" s="4">
        <f t="shared" si="40"/>
        <v>2.9390000000000001</v>
      </c>
      <c r="E48">
        <f>VLOOKUP($A48,Sheet1!$A$2:$P$1641,4,FALSE)</f>
        <v>1.643</v>
      </c>
      <c r="F48">
        <f>VLOOKUP($A48,Sheet1!$A$2:$P$1641,5,FALSE)</f>
        <v>-17.393999999999998</v>
      </c>
      <c r="G48">
        <f>VLOOKUP($A48,Sheet1!$A$2:$P$1641,6,FALSE)</f>
        <v>429.72199999999998</v>
      </c>
      <c r="H48" s="21">
        <f>VLOOKUP($A48,Sheet1!$A$2:$P$1641,8,FALSE)</f>
        <v>2.86619</v>
      </c>
      <c r="I48">
        <f>VLOOKUP($A48,Sheet1!$A$2:$P$1641,9,FALSE)</f>
        <v>5.1999999999999997E-5</v>
      </c>
      <c r="J48">
        <f>VLOOKUP($A48,Sheet1!$A$2:$P$1641,10,FALSE)</f>
        <v>2.8658000000000001</v>
      </c>
      <c r="K48">
        <f>VLOOKUP($A48,Sheet1!$A$2:$P$1641,11,FALSE)</f>
        <v>3.4E-5</v>
      </c>
      <c r="L48">
        <f>VLOOKUP($B48,Sheet1!$A$2:$P$1641,8,FALSE)</f>
        <v>2.87358</v>
      </c>
      <c r="M48">
        <f>VLOOKUP($B48,Sheet1!$A$2:$P$1641,9,FALSE)</f>
        <v>7.7999999999999999E-5</v>
      </c>
      <c r="N48" s="21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2.8670273174188798</v>
      </c>
      <c r="O48">
        <v>2.0000000000000001E-4</v>
      </c>
      <c r="P48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2.8674987758081443</v>
      </c>
      <c r="Q48">
        <v>2.0000000000000001E-4</v>
      </c>
      <c r="R48">
        <f t="shared" si="41"/>
        <v>2.8670273174188798</v>
      </c>
      <c r="S48">
        <v>2.0000000000000001E-4</v>
      </c>
      <c r="T48" s="21">
        <f t="shared" si="34"/>
        <v>-292.05072926674626</v>
      </c>
      <c r="U48">
        <f t="shared" si="35"/>
        <v>72.077953493472009</v>
      </c>
      <c r="V48">
        <f t="shared" si="36"/>
        <v>-592.42424878291899</v>
      </c>
      <c r="W48">
        <f t="shared" si="37"/>
        <v>70.747864947401951</v>
      </c>
      <c r="X48">
        <f t="shared" si="38"/>
        <v>2285.5319659176312</v>
      </c>
      <c r="Y48">
        <f t="shared" si="39"/>
        <v>74.876106440788405</v>
      </c>
      <c r="Z48" s="21">
        <f>0.001*(2*RefData!$B$5*'3PassStrainStress'!T48+RefData!$B$4*('3PassStrainStress'!$T48+'3PassStrainStress'!$V48+'3PassStrainStress'!$X48))</f>
        <v>122.56601726399072</v>
      </c>
      <c r="AA48">
        <f>0.001*(SQRT((2*RefData!$B$5+RefData!$B$4)^2 *'3PassStrainStress'!U48^2 + RefData!$B$4^2 *('3PassStrainStress'!$W48^2+'3PassStrainStress'!$Y48^2)))</f>
        <v>23.894303070980499</v>
      </c>
      <c r="AB48">
        <f>0.001*(2*RefData!$B$5*'3PassStrainStress'!V48+RefData!$B$4*('3PassStrainStress'!$T48+'3PassStrainStress'!$V48+'3PassStrainStress'!$X48))</f>
        <v>74.044141034455123</v>
      </c>
      <c r="AC48">
        <f>0.001*(SQRT((2*RefData!$B$5+RefData!$B$4)^2 *'3PassStrainStress'!W48^2 + RefData!$B$4^2 *('3PassStrainStress'!$U48^2+'3PassStrainStress'!$Y48^2)))</f>
        <v>23.633549070413515</v>
      </c>
      <c r="AD48">
        <f>0.001*(2*RefData!$B$5*'3PassStrainStress'!X48+RefData!$B$4*('3PassStrainStress'!$T48+'3PassStrainStress'!$V48+'3PassStrainStress'!$X48))</f>
        <v>538.94476033223634</v>
      </c>
      <c r="AE48">
        <f>0.001*(SQRT((2*RefData!$B$5+RefData!$B$4)^2 *'3PassStrainStress'!U48^2 + RefData!$B$4^2 *('3PassStrainStress'!$W48^2+'3PassStrainStress'!$Y48^2)))</f>
        <v>23.894303070980499</v>
      </c>
    </row>
    <row r="49" spans="1:31">
      <c r="A49">
        <v>197993</v>
      </c>
      <c r="B49">
        <v>198054</v>
      </c>
      <c r="C49">
        <v>10</v>
      </c>
      <c r="D49" s="4">
        <f t="shared" si="40"/>
        <v>5.9852699999999999</v>
      </c>
      <c r="E49">
        <f>VLOOKUP($A49,Sheet1!$A$2:$P$1641,4,FALSE)</f>
        <v>-1.40327</v>
      </c>
      <c r="F49">
        <f>VLOOKUP($A49,Sheet1!$A$2:$P$1641,5,FALSE)</f>
        <v>-17.422000000000001</v>
      </c>
      <c r="G49">
        <f>VLOOKUP($A49,Sheet1!$A$2:$P$1641,6,FALSE)</f>
        <v>429.68299999999999</v>
      </c>
      <c r="H49" s="21">
        <f>VLOOKUP($A49,Sheet1!$A$2:$P$1641,8,FALSE)</f>
        <v>2.8642300000000001</v>
      </c>
      <c r="I49">
        <f>VLOOKUP($A49,Sheet1!$A$2:$P$1641,9,FALSE)</f>
        <v>4.8000000000000001E-5</v>
      </c>
      <c r="J49">
        <f>VLOOKUP($A49,Sheet1!$A$2:$P$1641,10,FALSE)</f>
        <v>2.8654899999999999</v>
      </c>
      <c r="K49">
        <f>VLOOKUP($A49,Sheet1!$A$2:$P$1641,11,FALSE)</f>
        <v>3.1999999999999999E-5</v>
      </c>
      <c r="L49">
        <f>VLOOKUP($B49,Sheet1!$A$2:$P$1641,8,FALSE)</f>
        <v>2.8732500000000001</v>
      </c>
      <c r="M49">
        <f>VLOOKUP($B49,Sheet1!$A$2:$P$1641,9,FALSE)</f>
        <v>7.4999999999999993E-5</v>
      </c>
      <c r="N49" s="21">
        <f>'3passComb'!$V$62/2/'3passComb'!$V$58 * (ERF(0,(2*('3PassStrainStress'!$D49-'3passComb'!$V$60)+'3passComb'!$V$58)/(2*SQRT(2)*'3passComb'!$V$59))+ERF(0,(2*('3passComb'!$V$60-'3PassStrainStress'!$D49)+'3passComb'!$V$58)/(2*SQRT(2)*'3passComb'!$V$59)))+'3passComb'!$V$61</f>
        <v>2.8670000000024469</v>
      </c>
      <c r="O49">
        <v>2.0000000000000001E-4</v>
      </c>
      <c r="P49">
        <f>'3passComb'!$W$62/2/'3passComb'!$W$58 * (ERF(0,(2*('3PassStrainStress'!$D49-'3passComb'!$W$60)+'3passComb'!$W$58)/(2*SQRT(2)*'3passComb'!$W$59))+ERF(0,(2*('3passComb'!$W$60-'3PassStrainStress'!$D49)+'3passComb'!$W$58)/(2*SQRT(2)*'3passComb'!$W$59)))+'3passComb'!$W$61</f>
        <v>2.86733001554959</v>
      </c>
      <c r="Q49">
        <v>2.0000000000000001E-4</v>
      </c>
      <c r="R49">
        <f t="shared" si="41"/>
        <v>2.8670000000024469</v>
      </c>
      <c r="S49">
        <v>2.0000000000000001E-4</v>
      </c>
      <c r="T49" s="21">
        <f t="shared" si="34"/>
        <v>-966.16672565208455</v>
      </c>
      <c r="U49">
        <f t="shared" si="35"/>
        <v>71.740272799003677</v>
      </c>
      <c r="V49">
        <f t="shared" si="36"/>
        <v>-641.71739549045981</v>
      </c>
      <c r="W49">
        <f t="shared" si="37"/>
        <v>70.638475976031799</v>
      </c>
      <c r="X49">
        <f t="shared" si="38"/>
        <v>2179.9790713457055</v>
      </c>
      <c r="Y49">
        <f t="shared" si="39"/>
        <v>74.50299743032997</v>
      </c>
      <c r="Z49" s="21">
        <f>0.001*(2*RefData!$B$5*'3PassStrainStress'!T49+RefData!$B$4*('3PassStrainStress'!$T49+'3PassStrainStress'!$V49+'3PassStrainStress'!$X49))</f>
        <v>-86.76158286918448</v>
      </c>
      <c r="AA49">
        <f>0.001*(SQRT((2*RefData!$B$5+RefData!$B$4)^2 *'3PassStrainStress'!U49^2 + RefData!$B$4^2 *('3PassStrainStress'!$W49^2+'3PassStrainStress'!$Y49^2)))</f>
        <v>23.790997785569694</v>
      </c>
      <c r="AB49">
        <f>0.001*(2*RefData!$B$5*'3PassStrainStress'!V49+RefData!$B$4*('3PassStrainStress'!$T49+'3PassStrainStress'!$V49+'3PassStrainStress'!$X49))</f>
        <v>-34.350537227691269</v>
      </c>
      <c r="AC49">
        <f>0.001*(SQRT((2*RefData!$B$5+RefData!$B$4)^2 *'3PassStrainStress'!W49^2 + RefData!$B$4^2 *('3PassStrainStress'!$U49^2+'3PassStrainStress'!$Y49^2)))</f>
        <v>23.574938740311833</v>
      </c>
      <c r="AD49">
        <f>0.001*(2*RefData!$B$5*'3PassStrainStress'!X49+RefData!$B$4*('3PassStrainStress'!$T49+'3PassStrainStress'!$V49+'3PassStrainStress'!$X49))</f>
        <v>421.46196895353546</v>
      </c>
      <c r="AE49">
        <f>0.001*(SQRT((2*RefData!$B$5+RefData!$B$4)^2 *'3PassStrainStress'!U49^2 + RefData!$B$4^2 *('3PassStrainStress'!$W49^2+'3PassStrainStress'!$Y49^2)))</f>
        <v>23.790997785569694</v>
      </c>
    </row>
    <row r="50" spans="1:31">
      <c r="A50">
        <v>197998</v>
      </c>
      <c r="B50">
        <v>198059</v>
      </c>
      <c r="C50">
        <v>10</v>
      </c>
      <c r="D50" s="4">
        <f t="shared" si="40"/>
        <v>8.972999999999999</v>
      </c>
      <c r="E50">
        <f>VLOOKUP($A50,Sheet1!$A$2:$P$1641,4,FALSE)</f>
        <v>-4.391</v>
      </c>
      <c r="F50">
        <f>VLOOKUP($A50,Sheet1!$A$2:$P$1641,5,FALSE)</f>
        <v>-17.620999999999999</v>
      </c>
      <c r="G50">
        <f>VLOOKUP($A50,Sheet1!$A$2:$P$1641,6,FALSE)</f>
        <v>429.64299999999997</v>
      </c>
      <c r="H50" s="21">
        <f>VLOOKUP($A50,Sheet1!$A$2:$P$1641,8,FALSE)</f>
        <v>2.8657900000000001</v>
      </c>
      <c r="I50">
        <f>VLOOKUP($A50,Sheet1!$A$2:$P$1641,9,FALSE)</f>
        <v>4.8999999999999998E-5</v>
      </c>
      <c r="J50">
        <f>VLOOKUP($A50,Sheet1!$A$2:$P$1641,10,FALSE)</f>
        <v>2.8664399999999999</v>
      </c>
      <c r="K50">
        <f>VLOOKUP($A50,Sheet1!$A$2:$P$1641,11,FALSE)</f>
        <v>3.1000000000000001E-5</v>
      </c>
      <c r="L50">
        <f>VLOOKUP($B50,Sheet1!$A$2:$P$1641,8,FALSE)</f>
        <v>2.8691300000000002</v>
      </c>
      <c r="M50">
        <f>VLOOKUP($B50,Sheet1!$A$2:$P$1641,9,FALSE)</f>
        <v>6.8999999999999997E-5</v>
      </c>
      <c r="N50" s="21">
        <f>'3passComb'!$V$62/2/'3passComb'!$V$58 * (ERF(0,(2*('3PassStrainStress'!$D50-'3passComb'!$V$60)+'3passComb'!$V$58)/(2*SQRT(2)*'3passComb'!$V$59))+ERF(0,(2*('3passComb'!$V$60-'3PassStrainStress'!$D50)+'3passComb'!$V$58)/(2*SQRT(2)*'3passComb'!$V$59)))+'3passComb'!$V$61</f>
        <v>2.867</v>
      </c>
      <c r="O50">
        <v>2.0000000000000001E-4</v>
      </c>
      <c r="P50">
        <f>'3passComb'!$W$62/2/'3passComb'!$W$58 * (ERF(0,(2*('3PassStrainStress'!$D50-'3passComb'!$W$60)+'3passComb'!$W$58)/(2*SQRT(2)*'3passComb'!$W$59))+ERF(0,(2*('3passComb'!$W$60-'3PassStrainStress'!$D50)+'3passComb'!$W$58)/(2*SQRT(2)*'3passComb'!$W$59)))+'3passComb'!$W$61</f>
        <v>2.8673299999999999</v>
      </c>
      <c r="Q50">
        <v>2.0000000000000001E-4</v>
      </c>
      <c r="R50">
        <f t="shared" si="41"/>
        <v>2.867</v>
      </c>
      <c r="S50">
        <v>2.0000000000000001E-4</v>
      </c>
      <c r="T50" s="21">
        <f t="shared" si="34"/>
        <v>-422.04394837808132</v>
      </c>
      <c r="U50">
        <f t="shared" si="35"/>
        <v>71.822473324059573</v>
      </c>
      <c r="V50">
        <f t="shared" si="36"/>
        <v>-310.39329271487225</v>
      </c>
      <c r="W50">
        <f t="shared" si="37"/>
        <v>70.584216244771113</v>
      </c>
      <c r="X50">
        <f t="shared" si="38"/>
        <v>742.93686780624307</v>
      </c>
      <c r="Y50">
        <f t="shared" si="39"/>
        <v>73.794194623570903</v>
      </c>
      <c r="Z50" s="21">
        <f>0.001*(2*RefData!$B$5*'3PassStrainStress'!T50+RefData!$B$4*('3PassStrainStress'!$T50+'3PassStrainStress'!$V50+'3PassStrainStress'!$X50))</f>
        <v>-66.904259963118449</v>
      </c>
      <c r="AA50">
        <f>0.001*(SQRT((2*RefData!$B$5+RefData!$B$4)^2 *'3PassStrainStress'!U50^2 + RefData!$B$4^2 *('3PassStrainStress'!$W50^2+'3PassStrainStress'!$Y50^2)))</f>
        <v>23.776023409465367</v>
      </c>
      <c r="AB50">
        <f>0.001*(2*RefData!$B$5*'3PassStrainStress'!V50+RefData!$B$4*('3PassStrainStress'!$T50+'3PassStrainStress'!$V50+'3PassStrainStress'!$X50))</f>
        <v>-48.868384817523143</v>
      </c>
      <c r="AC50">
        <f>0.001*(SQRT((2*RefData!$B$5+RefData!$B$4)^2 *'3PassStrainStress'!W50^2 + RefData!$B$4^2 *('3PassStrainStress'!$U50^2+'3PassStrainStress'!$Y50^2)))</f>
        <v>23.532864399965142</v>
      </c>
      <c r="AD50">
        <f>0.001*(2*RefData!$B$5*'3PassStrainStress'!X50+RefData!$B$4*('3PassStrainStress'!$T50+'3PassStrainStress'!$V50+'3PassStrainStress'!$X50))</f>
        <v>121.28494880511855</v>
      </c>
      <c r="AE50">
        <f>0.001*(SQRT((2*RefData!$B$5+RefData!$B$4)^2 *'3PassStrainStress'!U50^2 + RefData!$B$4^2 *('3PassStrainStress'!$W50^2+'3PassStrainStress'!$Y50^2)))</f>
        <v>23.776023409465367</v>
      </c>
    </row>
    <row r="51" spans="1:31">
      <c r="A51">
        <v>198003</v>
      </c>
      <c r="B51">
        <v>198064</v>
      </c>
      <c r="C51">
        <v>10</v>
      </c>
      <c r="D51" s="4">
        <f t="shared" si="40"/>
        <v>11.908999999999999</v>
      </c>
      <c r="E51">
        <f>VLOOKUP($A51,Sheet1!$A$2:$P$1641,4,FALSE)</f>
        <v>-7.327</v>
      </c>
      <c r="F51">
        <f>VLOOKUP($A51,Sheet1!$A$2:$P$1641,5,FALSE)</f>
        <v>-17.707000000000001</v>
      </c>
      <c r="G51">
        <f>VLOOKUP($A51,Sheet1!$A$2:$P$1641,6,FALSE)</f>
        <v>429.60300000000001</v>
      </c>
      <c r="H51" s="21">
        <f>VLOOKUP($A51,Sheet1!$A$2:$P$1641,8,FALSE)</f>
        <v>2.8669699999999998</v>
      </c>
      <c r="I51">
        <f>VLOOKUP($A51,Sheet1!$A$2:$P$1641,9,FALSE)</f>
        <v>4.6999999999999997E-5</v>
      </c>
      <c r="J51">
        <f>VLOOKUP($A51,Sheet1!$A$2:$P$1641,10,FALSE)</f>
        <v>2.8670300000000002</v>
      </c>
      <c r="K51">
        <f>VLOOKUP($A51,Sheet1!$A$2:$P$1641,11,FALSE)</f>
        <v>3.1000000000000001E-5</v>
      </c>
      <c r="L51">
        <f>VLOOKUP($B51,Sheet1!$A$2:$P$1641,8,FALSE)</f>
        <v>2.8673099999999998</v>
      </c>
      <c r="M51">
        <f>VLOOKUP($B51,Sheet1!$A$2:$P$1641,9,FALSE)</f>
        <v>6.7000000000000002E-5</v>
      </c>
      <c r="N51" s="21">
        <f>'3passComb'!$V$62/2/'3passComb'!$V$58 * (ERF(0,(2*('3PassStrainStress'!$D51-'3passComb'!$V$60)+'3passComb'!$V$58)/(2*SQRT(2)*'3passComb'!$V$59))+ERF(0,(2*('3passComb'!$V$60-'3PassStrainStress'!$D51)+'3passComb'!$V$58)/(2*SQRT(2)*'3passComb'!$V$59)))+'3passComb'!$V$61</f>
        <v>2.867</v>
      </c>
      <c r="O51">
        <v>2.0000000000000001E-4</v>
      </c>
      <c r="P51">
        <f>'3passComb'!$W$62/2/'3passComb'!$W$58 * (ERF(0,(2*('3PassStrainStress'!$D51-'3passComb'!$W$60)+'3passComb'!$W$58)/(2*SQRT(2)*'3passComb'!$W$59))+ERF(0,(2*('3passComb'!$W$60-'3PassStrainStress'!$D51)+'3passComb'!$W$58)/(2*SQRT(2)*'3passComb'!$W$59)))+'3passComb'!$W$61</f>
        <v>2.8673299999999999</v>
      </c>
      <c r="Q51">
        <v>2.0000000000000001E-4</v>
      </c>
      <c r="R51">
        <f t="shared" ref="R51:R52" si="42">N51</f>
        <v>2.867</v>
      </c>
      <c r="S51">
        <v>2.0000000000000001E-4</v>
      </c>
      <c r="T51" s="21">
        <f t="shared" ref="T51:T52" si="43">1000000*(H51/N51 -1)</f>
        <v>-10.46389954661997</v>
      </c>
      <c r="U51">
        <f t="shared" ref="U51:U52" si="44">1000000*(SQRT((I51/N51)^2+(O51/N51)^2))</f>
        <v>71.659675734624443</v>
      </c>
      <c r="V51">
        <f t="shared" ref="V51:V52" si="45">1000000*(J51/P51 -1)</f>
        <v>-104.62695260038402</v>
      </c>
      <c r="W51">
        <f t="shared" ref="W51:W52" si="46">1000000*(SQRT((K51/P51)^2+(Q51/P51)^2))</f>
        <v>70.584216244771113</v>
      </c>
      <c r="X51">
        <f t="shared" ref="X51:X52" si="47">1000000*(L51/R51 -1)</f>
        <v>108.12696198114757</v>
      </c>
      <c r="Y51">
        <f t="shared" ref="Y51:Y52" si="48">1000000*(SQRT((M51/R51)^2+(S51/R51)^2))</f>
        <v>73.569639687965136</v>
      </c>
      <c r="Z51" s="21">
        <f>0.001*(2*RefData!$B$5*'3PassStrainStress'!T51+RefData!$B$4*('3PassStrainStress'!$T51+'3PassStrainStress'!$V51+'3PassStrainStress'!$X51))</f>
        <v>-2.5340243122404451</v>
      </c>
      <c r="AA51">
        <f>0.001*(SQRT((2*RefData!$B$5+RefData!$B$4)^2 *'3PassStrainStress'!U51^2 + RefData!$B$4^2 *('3PassStrainStress'!$W51^2+'3PassStrainStress'!$Y51^2)))</f>
        <v>23.72650142800504</v>
      </c>
      <c r="AB51">
        <f>0.001*(2*RefData!$B$5*'3PassStrainStress'!V51+RefData!$B$4*('3PassStrainStress'!$T51+'3PassStrainStress'!$V51+'3PassStrainStress'!$X51))</f>
        <v>-17.744979036310017</v>
      </c>
      <c r="AC51">
        <f>0.001*(SQRT((2*RefData!$B$5+RefData!$B$4)^2 *'3PassStrainStress'!W51^2 + RefData!$B$4^2 *('3PassStrainStress'!$U51^2+'3PassStrainStress'!$Y51^2)))</f>
        <v>23.515252964466093</v>
      </c>
      <c r="AD51">
        <f>0.001*(2*RefData!$B$5*'3PassStrainStress'!X51+RefData!$B$4*('3PassStrainStress'!$T51+'3PassStrainStress'!$V51+'3PassStrainStress'!$X51))</f>
        <v>16.622961011475851</v>
      </c>
      <c r="AE51">
        <f>0.001*(SQRT((2*RefData!$B$5+RefData!$B$4)^2 *'3PassStrainStress'!U51^2 + RefData!$B$4^2 *('3PassStrainStress'!$W51^2+'3PassStrainStress'!$Y51^2)))</f>
        <v>23.72650142800504</v>
      </c>
    </row>
    <row r="52" spans="1:31">
      <c r="A52">
        <v>198008</v>
      </c>
      <c r="B52">
        <v>198069</v>
      </c>
      <c r="C52">
        <v>10</v>
      </c>
      <c r="D52" s="4">
        <f t="shared" si="40"/>
        <v>15.931999999999999</v>
      </c>
      <c r="E52">
        <f>VLOOKUP($A52,Sheet1!$A$2:$P$1641,4,FALSE)</f>
        <v>-11.35</v>
      </c>
      <c r="F52">
        <f>VLOOKUP($A52,Sheet1!$A$2:$P$1641,5,FALSE)</f>
        <v>-17.963000000000001</v>
      </c>
      <c r="G52">
        <f>VLOOKUP($A52,Sheet1!$A$2:$P$1641,6,FALSE)</f>
        <v>429.548</v>
      </c>
      <c r="H52" s="21">
        <f>VLOOKUP($A52,Sheet1!$A$2:$P$1641,8,FALSE)</f>
        <v>2.8673700000000002</v>
      </c>
      <c r="I52">
        <f>VLOOKUP($A52,Sheet1!$A$2:$P$1641,9,FALSE)</f>
        <v>4.3999999999999999E-5</v>
      </c>
      <c r="J52">
        <f>VLOOKUP($A52,Sheet1!$A$2:$P$1641,10,FALSE)</f>
        <v>2.8671199999999999</v>
      </c>
      <c r="K52">
        <f>VLOOKUP($A52,Sheet1!$A$2:$P$1641,11,FALSE)</f>
        <v>3.1999999999999999E-5</v>
      </c>
      <c r="L52">
        <f>VLOOKUP($B52,Sheet1!$A$2:$P$1641,8,FALSE)</f>
        <v>2.86713</v>
      </c>
      <c r="M52">
        <f>VLOOKUP($B52,Sheet1!$A$2:$P$1641,9,FALSE)</f>
        <v>6.4999999999999994E-5</v>
      </c>
      <c r="N52" s="21">
        <f>'3passComb'!$V$62/2/'3passComb'!$V$58 * (ERF(0,(2*('3PassStrainStress'!$D52-'3passComb'!$V$60)+'3passComb'!$V$58)/(2*SQRT(2)*'3passComb'!$V$59))+ERF(0,(2*('3passComb'!$V$60-'3PassStrainStress'!$D52)+'3passComb'!$V$58)/(2*SQRT(2)*'3passComb'!$V$59)))+'3passComb'!$V$61</f>
        <v>2.867</v>
      </c>
      <c r="O52">
        <v>2.0000000000000001E-4</v>
      </c>
      <c r="P52">
        <f>'3passComb'!$W$62/2/'3passComb'!$W$58 * (ERF(0,(2*('3PassStrainStress'!$D52-'3passComb'!$W$60)+'3passComb'!$W$58)/(2*SQRT(2)*'3passComb'!$W$59))+ERF(0,(2*('3passComb'!$W$60-'3PassStrainStress'!$D52)+'3passComb'!$W$58)/(2*SQRT(2)*'3passComb'!$W$59)))+'3passComb'!$W$61</f>
        <v>2.8673299999999999</v>
      </c>
      <c r="Q52">
        <v>2.0000000000000001E-4</v>
      </c>
      <c r="R52">
        <f t="shared" si="42"/>
        <v>2.867</v>
      </c>
      <c r="S52">
        <v>2.0000000000000001E-4</v>
      </c>
      <c r="T52" s="21">
        <f t="shared" si="43"/>
        <v>129.0547610743875</v>
      </c>
      <c r="U52">
        <f t="shared" si="44"/>
        <v>71.427559043851858</v>
      </c>
      <c r="V52">
        <f t="shared" si="45"/>
        <v>-73.23886682031322</v>
      </c>
      <c r="W52">
        <f t="shared" si="46"/>
        <v>70.638476359105724</v>
      </c>
      <c r="X52">
        <f t="shared" si="47"/>
        <v>45.343564701871841</v>
      </c>
      <c r="Y52">
        <f t="shared" si="48"/>
        <v>73.351031896801857</v>
      </c>
      <c r="Z52" s="21">
        <f>0.001*(2*RefData!$B$5*'3PassStrainStress'!T52+RefData!$B$4*('3PassStrainStress'!$T52+'3PassStrainStress'!$V52+'3PassStrainStress'!$X52))</f>
        <v>33.103165085525298</v>
      </c>
      <c r="AA52">
        <f>0.001*(SQRT((2*RefData!$B$5+RefData!$B$4)^2 *'3PassStrainStress'!U52^2 + RefData!$B$4^2 *('3PassStrainStress'!$W52^2+'3PassStrainStress'!$Y52^2)))</f>
        <v>23.662918246682803</v>
      </c>
      <c r="AB52">
        <f>0.001*(2*RefData!$B$5*'3PassStrainStress'!V52+RefData!$B$4*('3PassStrainStress'!$T52+'3PassStrainStress'!$V52+'3PassStrainStress'!$X52))</f>
        <v>0.42496365638133832</v>
      </c>
      <c r="AC52">
        <f>0.001*(SQRT((2*RefData!$B$5+RefData!$B$4)^2 *'3PassStrainStress'!W52^2 + RefData!$B$4^2 *('3PassStrainStress'!$U52^2+'3PassStrainStress'!$Y52^2)))</f>
        <v>23.507882652559651</v>
      </c>
      <c r="AD52">
        <f>0.001*(2*RefData!$B$5*'3PassStrainStress'!X52+RefData!$B$4*('3PassStrainStress'!$T52+'3PassStrainStress'!$V52+'3PassStrainStress'!$X52))</f>
        <v>19.580587209965078</v>
      </c>
      <c r="AE52">
        <f>0.001*(SQRT((2*RefData!$B$5+RefData!$B$4)^2 *'3PassStrainStress'!U52^2 + RefData!$B$4^2 *('3PassStrainStress'!$W52^2+'3PassStrainStress'!$Y52^2)))</f>
        <v>23.662918246682803</v>
      </c>
    </row>
    <row r="53" spans="1:31">
      <c r="D53" s="4"/>
    </row>
    <row r="54" spans="1:31">
      <c r="A54">
        <v>198040</v>
      </c>
      <c r="B54">
        <v>198101</v>
      </c>
      <c r="C54">
        <v>12.5</v>
      </c>
      <c r="D54" s="4">
        <f t="shared" si="40"/>
        <v>-24.041</v>
      </c>
      <c r="E54">
        <f>VLOOKUP($A54,Sheet1!$A$2:$P$1641,4,FALSE)</f>
        <v>28.623000000000001</v>
      </c>
      <c r="F54">
        <f>VLOOKUP($A54,Sheet1!$A$2:$P$1641,5,FALSE)</f>
        <v>-16.218</v>
      </c>
      <c r="G54">
        <f>VLOOKUP($A54,Sheet1!$A$2:$P$1641,6,FALSE)</f>
        <v>430.08100000000002</v>
      </c>
      <c r="H54" s="21">
        <f>VLOOKUP($A54,Sheet1!$A$2:$P$1641,8,FALSE)</f>
        <v>2.86775</v>
      </c>
      <c r="I54">
        <f>VLOOKUP($A54,Sheet1!$A$2:$P$1641,9,FALSE)</f>
        <v>4.3999999999999999E-5</v>
      </c>
      <c r="J54">
        <f>VLOOKUP($A54,Sheet1!$A$2:$P$1641,10,FALSE)</f>
        <v>2.8672200000000001</v>
      </c>
      <c r="K54">
        <f>VLOOKUP($A54,Sheet1!$A$2:$P$1641,11,FALSE)</f>
        <v>2.0999999999999999E-5</v>
      </c>
      <c r="L54">
        <f>VLOOKUP($B54,Sheet1!$A$2:$P$1641,8,FALSE)</f>
        <v>2.8665500000000002</v>
      </c>
      <c r="M54">
        <f>VLOOKUP($B54,Sheet1!$A$2:$P$1641,9,FALSE)</f>
        <v>6.8999999999999997E-5</v>
      </c>
      <c r="N54" s="21">
        <f>'3passComb'!$V$79</f>
        <v>2.8670800000000001</v>
      </c>
      <c r="O54">
        <v>2.0000000000000001E-4</v>
      </c>
      <c r="P54">
        <f>'3passComb'!$W$79</f>
        <v>2.8672200000000001</v>
      </c>
      <c r="Q54">
        <v>2.0000000000000001E-4</v>
      </c>
      <c r="R54">
        <f>N54</f>
        <v>2.8670800000000001</v>
      </c>
      <c r="S54">
        <v>2.0000000000000001E-4</v>
      </c>
      <c r="T54" s="21">
        <f t="shared" ref="T54:T66" si="49">1000000*(H54/N54 -1)</f>
        <v>233.68723579397789</v>
      </c>
      <c r="U54">
        <f t="shared" ref="U54:U66" si="50">1000000*(SQRT((I54/N54)^2+(O54/N54)^2))</f>
        <v>71.425566003991264</v>
      </c>
      <c r="V54">
        <f t="shared" ref="V54:V66" si="51">1000000*(J54/P54 -1)</f>
        <v>0</v>
      </c>
      <c r="W54">
        <f t="shared" ref="W54:W66" si="52">1000000*(SQRT((K54/P54)^2+(Q54/P54)^2))</f>
        <v>70.137442495179229</v>
      </c>
      <c r="X54">
        <f t="shared" ref="X54:X66" si="53">1000000*(L54/R54 -1)</f>
        <v>-184.85706712056958</v>
      </c>
      <c r="Y54">
        <f t="shared" ref="Y54:Y66" si="54">1000000*(SQRT((M54/R54)^2+(S54/R54)^2))</f>
        <v>73.792135547587705</v>
      </c>
      <c r="Z54" s="21">
        <f>0.001*(2*RefData!$B$5*'3PassStrainStress'!T54+RefData!$B$4*('3PassStrainStress'!$T54+'3PassStrainStress'!$V54+'3PassStrainStress'!$X54))</f>
        <v>43.665439294459347</v>
      </c>
      <c r="AA54">
        <f>0.001*(SQRT((2*RefData!$B$5+RefData!$B$4)^2 *'3PassStrainStress'!U54^2 + RefData!$B$4^2 *('3PassStrainStress'!$W54^2+'3PassStrainStress'!$Y54^2)))</f>
        <v>23.660691797075309</v>
      </c>
      <c r="AB54">
        <f>0.001*(2*RefData!$B$5*'3PassStrainStress'!V54+RefData!$B$4*('3PassStrainStress'!$T54+'3PassStrainStress'!$V54+'3PassStrainStress'!$X54))</f>
        <v>5.9159627431244681</v>
      </c>
      <c r="AC54">
        <f>0.001*(SQRT((2*RefData!$B$5+RefData!$B$4)^2 *'3PassStrainStress'!W54^2 + RefData!$B$4^2 *('3PassStrainStress'!$U54^2+'3PassStrainStress'!$Y54^2)))</f>
        <v>23.407955588899494</v>
      </c>
      <c r="AD54">
        <f>0.001*(2*RefData!$B$5*'3PassStrainStress'!X54+RefData!$B$4*('3PassStrainStress'!$T54+'3PassStrainStress'!$V54+'3PassStrainStress'!$X54))</f>
        <v>-23.945563484044463</v>
      </c>
      <c r="AE54">
        <f>0.001*(SQRT((2*RefData!$B$5+RefData!$B$4)^2 *'3PassStrainStress'!U54^2 + RefData!$B$4^2 *('3PassStrainStress'!$W54^2+'3PassStrainStress'!$Y54^2)))</f>
        <v>23.660691797075309</v>
      </c>
    </row>
    <row r="55" spans="1:31">
      <c r="A55">
        <v>198037</v>
      </c>
      <c r="B55">
        <v>198098</v>
      </c>
      <c r="C55">
        <v>12.5</v>
      </c>
      <c r="D55" s="4">
        <f t="shared" si="40"/>
        <v>-16.061</v>
      </c>
      <c r="E55">
        <f>VLOOKUP($A55,Sheet1!$A$2:$P$1641,4,FALSE)</f>
        <v>20.643000000000001</v>
      </c>
      <c r="F55">
        <f>VLOOKUP($A55,Sheet1!$A$2:$P$1641,5,FALSE)</f>
        <v>-15.778</v>
      </c>
      <c r="G55">
        <f>VLOOKUP($A55,Sheet1!$A$2:$P$1641,6,FALSE)</f>
        <v>429.98099999999999</v>
      </c>
      <c r="H55" s="21">
        <f>VLOOKUP($A55,Sheet1!$A$2:$P$1641,8,FALSE)</f>
        <v>2.8677199999999998</v>
      </c>
      <c r="I55">
        <f>VLOOKUP($A55,Sheet1!$A$2:$P$1641,9,FALSE)</f>
        <v>4.3999999999999999E-5</v>
      </c>
      <c r="J55">
        <f>VLOOKUP($A55,Sheet1!$A$2:$P$1641,10,FALSE)</f>
        <v>2.8671600000000002</v>
      </c>
      <c r="K55">
        <f>VLOOKUP($A55,Sheet1!$A$2:$P$1641,11,FALSE)</f>
        <v>2.0999999999999999E-5</v>
      </c>
      <c r="L55">
        <f>VLOOKUP($B55,Sheet1!$A$2:$P$1641,8,FALSE)</f>
        <v>2.8666499999999999</v>
      </c>
      <c r="M55">
        <f>VLOOKUP($B55,Sheet1!$A$2:$P$1641,9,FALSE)</f>
        <v>6.9999999999999994E-5</v>
      </c>
      <c r="N55" s="21">
        <f>'3passComb'!$V$79</f>
        <v>2.8670800000000001</v>
      </c>
      <c r="O55">
        <v>2.0000000000000001E-4</v>
      </c>
      <c r="P55">
        <f>'3passComb'!$W$79</f>
        <v>2.8672200000000001</v>
      </c>
      <c r="Q55">
        <v>2.0000000000000001E-4</v>
      </c>
      <c r="R55">
        <f t="shared" ref="R55:R66" si="55">N55</f>
        <v>2.8670800000000001</v>
      </c>
      <c r="S55">
        <v>2.0000000000000001E-4</v>
      </c>
      <c r="T55" s="21">
        <f t="shared" si="49"/>
        <v>223.22362822091435</v>
      </c>
      <c r="U55">
        <f t="shared" si="50"/>
        <v>71.425566003991264</v>
      </c>
      <c r="V55">
        <f t="shared" si="51"/>
        <v>-20.92619331617307</v>
      </c>
      <c r="W55">
        <f t="shared" si="52"/>
        <v>70.137442495179229</v>
      </c>
      <c r="X55">
        <f t="shared" si="53"/>
        <v>-149.97837521102397</v>
      </c>
      <c r="Y55">
        <f t="shared" si="54"/>
        <v>73.906623116261457</v>
      </c>
      <c r="Z55" s="21">
        <f>0.001*(2*RefData!$B$5*'3PassStrainStress'!T55+RefData!$B$4*('3PassStrainStress'!$T55+'3PassStrainStress'!$V55+'3PassStrainStress'!$X55))</f>
        <v>42.397856790886529</v>
      </c>
      <c r="AA55">
        <f>0.001*(SQRT((2*RefData!$B$5+RefData!$B$4)^2 *'3PassStrainStress'!U55^2 + RefData!$B$4^2 *('3PassStrainStress'!$W55^2+'3PassStrainStress'!$Y55^2)))</f>
        <v>23.665936296309287</v>
      </c>
      <c r="AB55">
        <f>0.001*(2*RefData!$B$5*'3PassStrainStress'!V55+RefData!$B$4*('3PassStrainStress'!$T55+'3PassStrainStress'!$V55+'3PassStrainStress'!$X55))</f>
        <v>2.9582702348954877</v>
      </c>
      <c r="AC55">
        <f>0.001*(SQRT((2*RefData!$B$5+RefData!$B$4)^2 *'3PassStrainStress'!W55^2 + RefData!$B$4^2 *('3PassStrainStress'!$U55^2+'3PassStrainStress'!$Y55^2)))</f>
        <v>23.413256700354044</v>
      </c>
      <c r="AD55">
        <f>0.001*(2*RefData!$B$5*'3PassStrainStress'!X55+RefData!$B$4*('3PassStrainStress'!$T55+'3PassStrainStress'!$V55+'3PassStrainStress'!$X55))</f>
        <v>-17.888620686580428</v>
      </c>
      <c r="AE55">
        <f>0.001*(SQRT((2*RefData!$B$5+RefData!$B$4)^2 *'3PassStrainStress'!U55^2 + RefData!$B$4^2 *('3PassStrainStress'!$W55^2+'3PassStrainStress'!$Y55^2)))</f>
        <v>23.665936296309287</v>
      </c>
    </row>
    <row r="56" spans="1:31">
      <c r="A56">
        <v>198032</v>
      </c>
      <c r="B56">
        <v>198093</v>
      </c>
      <c r="C56">
        <v>12.5</v>
      </c>
      <c r="D56" s="4">
        <f t="shared" si="40"/>
        <v>-12.059999999999999</v>
      </c>
      <c r="E56">
        <f>VLOOKUP($A56,Sheet1!$A$2:$P$1641,4,FALSE)</f>
        <v>16.641999999999999</v>
      </c>
      <c r="F56">
        <f>VLOOKUP($A56,Sheet1!$A$2:$P$1641,5,FALSE)</f>
        <v>-15.532999999999999</v>
      </c>
      <c r="G56">
        <f>VLOOKUP($A56,Sheet1!$A$2:$P$1641,6,FALSE)</f>
        <v>429.935</v>
      </c>
      <c r="H56" s="21">
        <f>VLOOKUP($A56,Sheet1!$A$2:$P$1641,8,FALSE)</f>
        <v>2.8675600000000001</v>
      </c>
      <c r="I56">
        <f>VLOOKUP($A56,Sheet1!$A$2:$P$1641,9,FALSE)</f>
        <v>4.3999999999999999E-5</v>
      </c>
      <c r="J56">
        <f>VLOOKUP($A56,Sheet1!$A$2:$P$1641,10,FALSE)</f>
        <v>2.867</v>
      </c>
      <c r="K56">
        <f>VLOOKUP($A56,Sheet1!$A$2:$P$1641,11,FALSE)</f>
        <v>2.0999999999999999E-5</v>
      </c>
      <c r="L56">
        <f>VLOOKUP($B56,Sheet1!$A$2:$P$1641,8,FALSE)</f>
        <v>2.86721</v>
      </c>
      <c r="M56">
        <f>VLOOKUP($B56,Sheet1!$A$2:$P$1641,9,FALSE)</f>
        <v>7.1000000000000005E-5</v>
      </c>
      <c r="N56" s="21">
        <f>'3passComb'!$V$79</f>
        <v>2.8670800000000001</v>
      </c>
      <c r="O56">
        <v>2.0000000000000001E-4</v>
      </c>
      <c r="P56">
        <f>'3passComb'!$W$79</f>
        <v>2.8672200000000001</v>
      </c>
      <c r="Q56">
        <v>2.0000000000000001E-4</v>
      </c>
      <c r="R56">
        <f t="shared" si="55"/>
        <v>2.8670800000000001</v>
      </c>
      <c r="S56">
        <v>2.0000000000000001E-4</v>
      </c>
      <c r="T56" s="21">
        <f t="shared" si="49"/>
        <v>167.41772116590781</v>
      </c>
      <c r="U56">
        <f t="shared" si="50"/>
        <v>71.425566003991264</v>
      </c>
      <c r="V56">
        <f t="shared" si="51"/>
        <v>-76.729375492634588</v>
      </c>
      <c r="W56">
        <f t="shared" si="52"/>
        <v>70.137442495179229</v>
      </c>
      <c r="X56">
        <f t="shared" si="53"/>
        <v>45.342299482387105</v>
      </c>
      <c r="Y56">
        <f t="shared" si="54"/>
        <v>74.022577075204097</v>
      </c>
      <c r="Z56" s="21">
        <f>0.001*(2*RefData!$B$5*'3PassStrainStress'!T56+RefData!$B$4*('3PassStrainStress'!$T56+'3PassStrainStress'!$V56+'3PassStrainStress'!$X56))</f>
        <v>43.525036966813182</v>
      </c>
      <c r="AA56">
        <f>0.001*(SQRT((2*RefData!$B$5+RefData!$B$4)^2 *'3PassStrainStress'!U56^2 + RefData!$B$4^2 *('3PassStrainStress'!$W56^2+'3PassStrainStress'!$Y56^2)))</f>
        <v>23.671255068817427</v>
      </c>
      <c r="AB56">
        <f>0.001*(2*RefData!$B$5*'3PassStrainStress'!V56+RefData!$B$4*('3PassStrainStress'!$T56+'3PassStrainStress'!$V56+'3PassStrainStress'!$X56))</f>
        <v>4.0858905835101833</v>
      </c>
      <c r="AC56">
        <f>0.001*(SQRT((2*RefData!$B$5+RefData!$B$4)^2 *'3PassStrainStress'!W56^2 + RefData!$B$4^2 *('3PassStrainStress'!$U56^2+'3PassStrainStress'!$Y56^2)))</f>
        <v>23.418632860795249</v>
      </c>
      <c r="AD56">
        <f>0.001*(2*RefData!$B$5*'3PassStrainStress'!X56+RefData!$B$4*('3PassStrainStress'!$T56+'3PassStrainStress'!$V56+'3PassStrainStress'!$X56))</f>
        <v>23.805161156398302</v>
      </c>
      <c r="AE56">
        <f>0.001*(SQRT((2*RefData!$B$5+RefData!$B$4)^2 *'3PassStrainStress'!U56^2 + RefData!$B$4^2 *('3PassStrainStress'!$W56^2+'3PassStrainStress'!$Y56^2)))</f>
        <v>23.671255068817427</v>
      </c>
    </row>
    <row r="57" spans="1:31">
      <c r="A57">
        <v>198027</v>
      </c>
      <c r="B57">
        <v>198088</v>
      </c>
      <c r="C57">
        <v>12.5</v>
      </c>
      <c r="D57" s="4">
        <f t="shared" si="40"/>
        <v>-9.032</v>
      </c>
      <c r="E57">
        <f>VLOOKUP($A57,Sheet1!$A$2:$P$1641,4,FALSE)</f>
        <v>13.614000000000001</v>
      </c>
      <c r="F57">
        <f>VLOOKUP($A57,Sheet1!$A$2:$P$1641,5,FALSE)</f>
        <v>-15.448</v>
      </c>
      <c r="G57">
        <f>VLOOKUP($A57,Sheet1!$A$2:$P$1641,6,FALSE)</f>
        <v>429.89600000000002</v>
      </c>
      <c r="H57" s="21">
        <f>VLOOKUP($A57,Sheet1!$A$2:$P$1641,8,FALSE)</f>
        <v>2.8664900000000002</v>
      </c>
      <c r="I57">
        <f>VLOOKUP($A57,Sheet1!$A$2:$P$1641,9,FALSE)</f>
        <v>4.3000000000000002E-5</v>
      </c>
      <c r="J57">
        <f>VLOOKUP($A57,Sheet1!$A$2:$P$1641,10,FALSE)</f>
        <v>2.86639</v>
      </c>
      <c r="K57">
        <f>VLOOKUP($A57,Sheet1!$A$2:$P$1641,11,FALSE)</f>
        <v>2.1999999999999999E-5</v>
      </c>
      <c r="L57">
        <f>VLOOKUP($B57,Sheet1!$A$2:$P$1641,8,FALSE)</f>
        <v>2.86937</v>
      </c>
      <c r="M57">
        <f>VLOOKUP($B57,Sheet1!$A$2:$P$1641,9,FALSE)</f>
        <v>7.6000000000000004E-5</v>
      </c>
      <c r="N57" s="21">
        <f>'3passComb'!$V$79</f>
        <v>2.8670800000000001</v>
      </c>
      <c r="O57">
        <v>2.0000000000000001E-4</v>
      </c>
      <c r="P57">
        <f>'3passComb'!$W$79</f>
        <v>2.8672200000000001</v>
      </c>
      <c r="Q57">
        <v>2.0000000000000001E-4</v>
      </c>
      <c r="R57">
        <f t="shared" si="55"/>
        <v>2.8670800000000001</v>
      </c>
      <c r="S57">
        <v>2.0000000000000001E-4</v>
      </c>
      <c r="T57" s="21">
        <f t="shared" si="49"/>
        <v>-205.78428226625255</v>
      </c>
      <c r="U57">
        <f t="shared" si="50"/>
        <v>71.351438160638523</v>
      </c>
      <c r="V57">
        <f t="shared" si="51"/>
        <v>-289.47900754039415</v>
      </c>
      <c r="W57">
        <f t="shared" si="52"/>
        <v>70.174720366225941</v>
      </c>
      <c r="X57">
        <f t="shared" si="53"/>
        <v>798.72204472830606</v>
      </c>
      <c r="Y57">
        <f t="shared" si="54"/>
        <v>74.624100452398011</v>
      </c>
      <c r="Z57" s="21">
        <f>0.001*(2*RefData!$B$5*'3PassStrainStress'!T57+RefData!$B$4*('3PassStrainStress'!$T57+'3PassStrainStress'!$V57+'3PassStrainStress'!$X57))</f>
        <v>3.5231189417294737</v>
      </c>
      <c r="AA57">
        <f>0.001*(SQRT((2*RefData!$B$5+RefData!$B$4)^2 *'3PassStrainStress'!U57^2 + RefData!$B$4^2 *('3PassStrainStress'!$W57^2+'3PassStrainStress'!$Y57^2)))</f>
        <v>23.682730837331036</v>
      </c>
      <c r="AB57">
        <f>0.001*(2*RefData!$B$5*'3PassStrainStress'!V57+RefData!$B$4*('3PassStrainStress'!$T57+'3PassStrainStress'!$V57+'3PassStrainStress'!$X57))</f>
        <v>-9.9967982179395474</v>
      </c>
      <c r="AC57">
        <f>0.001*(SQRT((2*RefData!$B$5+RefData!$B$4)^2 *'3PassStrainStress'!W57^2 + RefData!$B$4^2 *('3PassStrainStress'!$U57^2+'3PassStrainStress'!$Y57^2)))</f>
        <v>23.452237853427427</v>
      </c>
      <c r="AD57">
        <f>0.001*(2*RefData!$B$5*'3PassStrainStress'!X57+RefData!$B$4*('3PassStrainStress'!$T57+'3PassStrainStress'!$V57+'3PassStrainStress'!$X57))</f>
        <v>165.78952561008123</v>
      </c>
      <c r="AE57">
        <f>0.001*(SQRT((2*RefData!$B$5+RefData!$B$4)^2 *'3PassStrainStress'!U57^2 + RefData!$B$4^2 *('3PassStrainStress'!$W57^2+'3PassStrainStress'!$Y57^2)))</f>
        <v>23.682730837331036</v>
      </c>
    </row>
    <row r="58" spans="1:31">
      <c r="A58">
        <v>198022</v>
      </c>
      <c r="B58">
        <v>198083</v>
      </c>
      <c r="C58">
        <v>12.5</v>
      </c>
      <c r="D58" s="4">
        <f t="shared" si="40"/>
        <v>-6.0590000000000002</v>
      </c>
      <c r="E58">
        <f>VLOOKUP($A58,Sheet1!$A$2:$P$1641,4,FALSE)</f>
        <v>10.641</v>
      </c>
      <c r="F58">
        <f>VLOOKUP($A58,Sheet1!$A$2:$P$1641,5,FALSE)</f>
        <v>-15.163</v>
      </c>
      <c r="G58">
        <f>VLOOKUP($A58,Sheet1!$A$2:$P$1641,6,FALSE)</f>
        <v>429.86099999999999</v>
      </c>
      <c r="H58" s="21">
        <f>VLOOKUP($A58,Sheet1!$A$2:$P$1641,8,FALSE)</f>
        <v>2.8646500000000001</v>
      </c>
      <c r="I58">
        <f>VLOOKUP($A58,Sheet1!$A$2:$P$1641,9,FALSE)</f>
        <v>4.5000000000000003E-5</v>
      </c>
      <c r="J58">
        <f>VLOOKUP($A58,Sheet1!$A$2:$P$1641,10,FALSE)</f>
        <v>2.86564</v>
      </c>
      <c r="K58">
        <f>VLOOKUP($A58,Sheet1!$A$2:$P$1641,11,FALSE)</f>
        <v>2.1999999999999999E-5</v>
      </c>
      <c r="L58">
        <f>VLOOKUP($B58,Sheet1!$A$2:$P$1641,8,FALSE)</f>
        <v>2.8735499999999998</v>
      </c>
      <c r="M58">
        <f>VLOOKUP($B58,Sheet1!$A$2:$P$1641,9,FALSE)</f>
        <v>8.2000000000000001E-5</v>
      </c>
      <c r="N58" s="21">
        <f>'3passComb'!$V$79</f>
        <v>2.8670800000000001</v>
      </c>
      <c r="O58">
        <v>2.0000000000000001E-4</v>
      </c>
      <c r="P58">
        <f>'3passComb'!$W$79</f>
        <v>2.8672200000000001</v>
      </c>
      <c r="Q58">
        <v>2.0000000000000001E-4</v>
      </c>
      <c r="R58">
        <f t="shared" si="55"/>
        <v>2.8670800000000001</v>
      </c>
      <c r="S58">
        <v>2.0000000000000001E-4</v>
      </c>
      <c r="T58" s="21">
        <f t="shared" si="49"/>
        <v>-847.55221340171443</v>
      </c>
      <c r="U58">
        <f t="shared" si="50"/>
        <v>71.501318414554177</v>
      </c>
      <c r="V58">
        <f t="shared" si="51"/>
        <v>-551.05642399266856</v>
      </c>
      <c r="W58">
        <f t="shared" si="52"/>
        <v>70.174720366225941</v>
      </c>
      <c r="X58">
        <f t="shared" si="53"/>
        <v>2256.6513665469579</v>
      </c>
      <c r="Y58">
        <f t="shared" si="54"/>
        <v>75.392856179383287</v>
      </c>
      <c r="Z58" s="21">
        <f>0.001*(2*RefData!$B$5*'3PassStrainStress'!T58+RefData!$B$4*('3PassStrainStress'!$T58+'3PassStrainStress'!$V58+'3PassStrainStress'!$X58))</f>
        <v>-32.957103825253462</v>
      </c>
      <c r="AA58">
        <f>0.001*(SQRT((2*RefData!$B$5+RefData!$B$4)^2 *'3PassStrainStress'!U58^2 + RefData!$B$4^2 *('3PassStrainStress'!$W58^2+'3PassStrainStress'!$Y58^2)))</f>
        <v>23.754485334034488</v>
      </c>
      <c r="AB58">
        <f>0.001*(2*RefData!$B$5*'3PassStrainStress'!V58+RefData!$B$4*('3PassStrainStress'!$T58+'3PassStrainStress'!$V58+'3PassStrainStress'!$X58))</f>
        <v>14.938369848515489</v>
      </c>
      <c r="AC58">
        <f>0.001*(SQRT((2*RefData!$B$5+RefData!$B$4)^2 *'3PassStrainStress'!W58^2 + RefData!$B$4^2 *('3PassStrainStress'!$U58^2+'3PassStrainStress'!$Y58^2)))</f>
        <v>23.494989333378559</v>
      </c>
      <c r="AD58">
        <f>0.001*(2*RefData!$B$5*'3PassStrainStress'!X58+RefData!$B$4*('3PassStrainStress'!$T58+'3PassStrainStress'!$V58+'3PassStrainStress'!$X58))</f>
        <v>468.49116678183969</v>
      </c>
      <c r="AE58">
        <f>0.001*(SQRT((2*RefData!$B$5+RefData!$B$4)^2 *'3PassStrainStress'!U58^2 + RefData!$B$4^2 *('3PassStrainStress'!$W58^2+'3PassStrainStress'!$Y58^2)))</f>
        <v>23.754485334034488</v>
      </c>
    </row>
    <row r="59" spans="1:31">
      <c r="A59">
        <v>198017</v>
      </c>
      <c r="B59">
        <v>198078</v>
      </c>
      <c r="C59">
        <v>12.5</v>
      </c>
      <c r="D59" s="4">
        <f t="shared" si="40"/>
        <v>-3.0310000000000006</v>
      </c>
      <c r="E59">
        <f>VLOOKUP($A59,Sheet1!$A$2:$P$1641,4,FALSE)</f>
        <v>7.6130000000000004</v>
      </c>
      <c r="F59">
        <f>VLOOKUP($A59,Sheet1!$A$2:$P$1641,5,FALSE)</f>
        <v>-15.023</v>
      </c>
      <c r="G59">
        <f>VLOOKUP($A59,Sheet1!$A$2:$P$1641,6,FALSE)</f>
        <v>429.82400000000001</v>
      </c>
      <c r="H59" s="21">
        <f>VLOOKUP($A59,Sheet1!$A$2:$P$1641,8,FALSE)</f>
        <v>2.86415</v>
      </c>
      <c r="I59">
        <f>VLOOKUP($A59,Sheet1!$A$2:$P$1641,9,FALSE)</f>
        <v>5.0000000000000002E-5</v>
      </c>
      <c r="J59">
        <f>VLOOKUP($A59,Sheet1!$A$2:$P$1641,10,FALSE)</f>
        <v>2.8654799999999998</v>
      </c>
      <c r="K59">
        <f>VLOOKUP($A59,Sheet1!$A$2:$P$1641,11,FALSE)</f>
        <v>2.1999999999999999E-5</v>
      </c>
      <c r="L59">
        <f>VLOOKUP($B59,Sheet1!$A$2:$P$1641,8,FALSE)</f>
        <v>2.8744900000000002</v>
      </c>
      <c r="M59">
        <f>VLOOKUP($B59,Sheet1!$A$2:$P$1641,9,FALSE)</f>
        <v>7.7000000000000001E-5</v>
      </c>
      <c r="N59" s="21">
        <f>'3passComb'!$V$79</f>
        <v>2.8670800000000001</v>
      </c>
      <c r="O59">
        <v>2.0000000000000001E-4</v>
      </c>
      <c r="P59">
        <f>'3passComb'!$W$79</f>
        <v>2.8672200000000001</v>
      </c>
      <c r="Q59">
        <v>2.0000000000000001E-4</v>
      </c>
      <c r="R59">
        <f t="shared" si="55"/>
        <v>2.8670800000000001</v>
      </c>
      <c r="S59">
        <v>2.0000000000000001E-4</v>
      </c>
      <c r="T59" s="21">
        <f t="shared" si="49"/>
        <v>-1021.9456729495536</v>
      </c>
      <c r="U59">
        <f t="shared" si="50"/>
        <v>71.904265413201941</v>
      </c>
      <c r="V59">
        <f t="shared" si="51"/>
        <v>-606.85960616913007</v>
      </c>
      <c r="W59">
        <f t="shared" si="52"/>
        <v>70.174720366225941</v>
      </c>
      <c r="X59">
        <f t="shared" si="53"/>
        <v>2584.5110704969534</v>
      </c>
      <c r="Y59">
        <f t="shared" si="54"/>
        <v>74.748706828373912</v>
      </c>
      <c r="Z59" s="21">
        <f>0.001*(2*RefData!$B$5*'3PassStrainStress'!T59+RefData!$B$4*('3PassStrainStress'!$T59+'3PassStrainStress'!$V59+'3PassStrainStress'!$X59))</f>
        <v>-49.296099367175977</v>
      </c>
      <c r="AA59">
        <f>0.001*(SQRT((2*RefData!$B$5+RefData!$B$4)^2 *'3PassStrainStress'!U59^2 + RefData!$B$4^2 *('3PassStrainStress'!$W59^2+'3PassStrainStress'!$Y59^2)))</f>
        <v>23.821709838585793</v>
      </c>
      <c r="AB59">
        <f>0.001*(2*RefData!$B$5*'3PassStrainStress'!V59+RefData!$B$4*('3PassStrainStress'!$T59+'3PassStrainStress'!$V59+'3PassStrainStress'!$X59))</f>
        <v>17.756265266584741</v>
      </c>
      <c r="AC59">
        <f>0.001*(SQRT((2*RefData!$B$5+RefData!$B$4)^2 *'3PassStrainStress'!W59^2 + RefData!$B$4^2 *('3PassStrainStress'!$U59^2+'3PassStrainStress'!$Y59^2)))</f>
        <v>23.48282601846471</v>
      </c>
      <c r="AD59">
        <f>0.001*(2*RefData!$B$5*'3PassStrainStress'!X59+RefData!$B$4*('3PassStrainStress'!$T59+'3PassStrainStress'!$V59+'3PassStrainStress'!$X59))</f>
        <v>533.28537457418281</v>
      </c>
      <c r="AE59">
        <f>0.001*(SQRT((2*RefData!$B$5+RefData!$B$4)^2 *'3PassStrainStress'!U59^2 + RefData!$B$4^2 *('3PassStrainStress'!$W59^2+'3PassStrainStress'!$Y59^2)))</f>
        <v>23.821709838585793</v>
      </c>
    </row>
    <row r="60" spans="1:31">
      <c r="A60">
        <v>197984</v>
      </c>
      <c r="B60">
        <v>198045</v>
      </c>
      <c r="C60">
        <v>12.5</v>
      </c>
      <c r="D60" s="4">
        <f t="shared" si="40"/>
        <v>0</v>
      </c>
      <c r="E60">
        <f>VLOOKUP($A60,Sheet1!$A$2:$P$1641,4,FALSE)</f>
        <v>4.5819999999999999</v>
      </c>
      <c r="F60">
        <f>VLOOKUP($A60,Sheet1!$A$2:$P$1641,5,FALSE)</f>
        <v>-14.853</v>
      </c>
      <c r="G60">
        <f>VLOOKUP($A60,Sheet1!$A$2:$P$1641,6,FALSE)</f>
        <v>429.78699999999998</v>
      </c>
      <c r="H60" s="21">
        <f>VLOOKUP($A60,Sheet1!$A$2:$P$1641,8,FALSE)</f>
        <v>2.8640599999999998</v>
      </c>
      <c r="I60">
        <f>VLOOKUP($A60,Sheet1!$A$2:$P$1641,9,FALSE)</f>
        <v>5.0000000000000002E-5</v>
      </c>
      <c r="J60">
        <f>VLOOKUP($A60,Sheet1!$A$2:$P$1641,10,FALSE)</f>
        <v>2.8658000000000001</v>
      </c>
      <c r="K60">
        <f>VLOOKUP($A60,Sheet1!$A$2:$P$1641,11,FALSE)</f>
        <v>2.3E-5</v>
      </c>
      <c r="L60">
        <f>VLOOKUP($B60,Sheet1!$A$2:$P$1641,8,FALSE)</f>
        <v>2.87412</v>
      </c>
      <c r="M60">
        <f>VLOOKUP($B60,Sheet1!$A$2:$P$1641,9,FALSE)</f>
        <v>8.1000000000000004E-5</v>
      </c>
      <c r="N60" s="21">
        <f>'3passComb'!$V$79</f>
        <v>2.8670800000000001</v>
      </c>
      <c r="O60">
        <v>2.0000000000000001E-4</v>
      </c>
      <c r="P60">
        <f>'3passComb'!$W$79</f>
        <v>2.8672200000000001</v>
      </c>
      <c r="Q60">
        <v>2.0000000000000001E-4</v>
      </c>
      <c r="R60">
        <f t="shared" si="55"/>
        <v>2.8670800000000001</v>
      </c>
      <c r="S60">
        <v>2.0000000000000001E-4</v>
      </c>
      <c r="T60" s="21">
        <f t="shared" si="49"/>
        <v>-1053.3364956681889</v>
      </c>
      <c r="U60">
        <f t="shared" si="50"/>
        <v>71.904265413201941</v>
      </c>
      <c r="V60">
        <f t="shared" si="51"/>
        <v>-495.25324181609597</v>
      </c>
      <c r="W60">
        <f t="shared" si="52"/>
        <v>70.213710897956588</v>
      </c>
      <c r="X60">
        <f t="shared" si="53"/>
        <v>2455.4599104313902</v>
      </c>
      <c r="Y60">
        <f t="shared" si="54"/>
        <v>75.261234613519662</v>
      </c>
      <c r="Z60" s="21">
        <f>0.001*(2*RefData!$B$5*'3PassStrainStress'!T60+RefData!$B$4*('3PassStrainStress'!$T60+'3PassStrainStress'!$V60+'3PassStrainStress'!$X60))</f>
        <v>-60.283547577808115</v>
      </c>
      <c r="AA60">
        <f>0.001*(SQRT((2*RefData!$B$5+RefData!$B$4)^2 *'3PassStrainStress'!U60^2 + RefData!$B$4^2 *('3PassStrainStress'!$W60^2+'3PassStrainStress'!$Y60^2)))</f>
        <v>23.847069684250506</v>
      </c>
      <c r="AB60">
        <f>0.001*(2*RefData!$B$5*'3PassStrainStress'!V60+RefData!$B$4*('3PassStrainStress'!$T60+'3PassStrainStress'!$V60+'3PassStrainStress'!$X60))</f>
        <v>29.868362659837658</v>
      </c>
      <c r="AC60">
        <f>0.001*(SQRT((2*RefData!$B$5+RefData!$B$4)^2 *'3PassStrainStress'!W60^2 + RefData!$B$4^2 *('3PassStrainStress'!$U60^2+'3PassStrainStress'!$Y60^2)))</f>
        <v>23.516145189140921</v>
      </c>
      <c r="AD60">
        <f>0.001*(2*RefData!$B$5*'3PassStrainStress'!X60+RefData!$B$4*('3PassStrainStress'!$T60+'3PassStrainStress'!$V60+'3PassStrainStress'!$X60))</f>
        <v>506.5220257152007</v>
      </c>
      <c r="AE60">
        <f>0.001*(SQRT((2*RefData!$B$5+RefData!$B$4)^2 *'3PassStrainStress'!U60^2 + RefData!$B$4^2 *('3PassStrainStress'!$W60^2+'3PassStrainStress'!$Y60^2)))</f>
        <v>23.847069684250506</v>
      </c>
    </row>
    <row r="61" spans="1:31">
      <c r="A61">
        <v>197989</v>
      </c>
      <c r="B61">
        <v>198050</v>
      </c>
      <c r="C61">
        <v>12.5</v>
      </c>
      <c r="D61" s="4">
        <f t="shared" si="40"/>
        <v>2.9119999999999999</v>
      </c>
      <c r="E61">
        <f>VLOOKUP($A61,Sheet1!$A$2:$P$1641,4,FALSE)</f>
        <v>1.67</v>
      </c>
      <c r="F61">
        <f>VLOOKUP($A61,Sheet1!$A$2:$P$1641,5,FALSE)</f>
        <v>-14.882</v>
      </c>
      <c r="G61">
        <f>VLOOKUP($A61,Sheet1!$A$2:$P$1641,6,FALSE)</f>
        <v>429.74900000000002</v>
      </c>
      <c r="H61" s="21">
        <f>VLOOKUP($A61,Sheet1!$A$2:$P$1641,8,FALSE)</f>
        <v>2.8637000000000001</v>
      </c>
      <c r="I61">
        <f>VLOOKUP($A61,Sheet1!$A$2:$P$1641,9,FALSE)</f>
        <v>4.6999999999999997E-5</v>
      </c>
      <c r="J61">
        <f>VLOOKUP($A61,Sheet1!$A$2:$P$1641,10,FALSE)</f>
        <v>2.8653</v>
      </c>
      <c r="K61">
        <f>VLOOKUP($A61,Sheet1!$A$2:$P$1641,11,FALSE)</f>
        <v>2.1999999999999999E-5</v>
      </c>
      <c r="L61">
        <f>VLOOKUP($B61,Sheet1!$A$2:$P$1641,8,FALSE)</f>
        <v>2.8742000000000001</v>
      </c>
      <c r="M61">
        <f>VLOOKUP($B61,Sheet1!$A$2:$P$1641,9,FALSE)</f>
        <v>8.0000000000000007E-5</v>
      </c>
      <c r="N61" s="21">
        <f>'3passComb'!$V$79</f>
        <v>2.8670800000000001</v>
      </c>
      <c r="O61">
        <v>2.0000000000000001E-4</v>
      </c>
      <c r="P61">
        <f>'3passComb'!$W$79</f>
        <v>2.8672200000000001</v>
      </c>
      <c r="Q61">
        <v>2.0000000000000001E-4</v>
      </c>
      <c r="R61">
        <f t="shared" si="55"/>
        <v>2.8670800000000001</v>
      </c>
      <c r="S61">
        <v>2.0000000000000001E-4</v>
      </c>
      <c r="T61" s="21">
        <f t="shared" si="49"/>
        <v>-1178.8997865423978</v>
      </c>
      <c r="U61">
        <f t="shared" si="50"/>
        <v>71.657676218022601</v>
      </c>
      <c r="V61">
        <f t="shared" si="51"/>
        <v>-669.6381861176493</v>
      </c>
      <c r="W61">
        <f t="shared" si="52"/>
        <v>70.174720366225941</v>
      </c>
      <c r="X61">
        <f t="shared" si="53"/>
        <v>2483.3628639591152</v>
      </c>
      <c r="Y61">
        <f t="shared" si="54"/>
        <v>75.131001676053742</v>
      </c>
      <c r="Z61" s="21">
        <f>0.001*(2*RefData!$B$5*'3PassStrainStress'!T61+RefData!$B$4*('3PassStrainStress'!$T61+'3PassStrainStress'!$V61+'3PassStrainStress'!$X61))</f>
        <v>-113.52618061100023</v>
      </c>
      <c r="AA61">
        <f>0.001*(SQRT((2*RefData!$B$5+RefData!$B$4)^2 *'3PassStrainStress'!U61^2 + RefData!$B$4^2 *('3PassStrainStress'!$W61^2+'3PassStrainStress'!$Y61^2)))</f>
        <v>23.779946237477919</v>
      </c>
      <c r="AB61">
        <f>0.001*(2*RefData!$B$5*'3PassStrainStress'!V61+RefData!$B$4*('3PassStrainStress'!$T61+'3PassStrainStress'!$V61+'3PassStrainStress'!$X61))</f>
        <v>-31.260845157771634</v>
      </c>
      <c r="AC61">
        <f>0.001*(SQRT((2*RefData!$B$5+RefData!$B$4)^2 *'3PassStrainStress'!W61^2 + RefData!$B$4^2 *('3PassStrainStress'!$U61^2+'3PassStrainStress'!$Y61^2)))</f>
        <v>23.489668658096441</v>
      </c>
      <c r="AD61">
        <f>0.001*(2*RefData!$B$5*'3PassStrainStress'!X61+RefData!$B$4*('3PassStrainStress'!$T61+'3PassStrainStress'!$V61+'3PassStrainStress'!$X61))</f>
        <v>478.07009370078254</v>
      </c>
      <c r="AE61">
        <f>0.001*(SQRT((2*RefData!$B$5+RefData!$B$4)^2 *'3PassStrainStress'!U61^2 + RefData!$B$4^2 *('3PassStrainStress'!$W61^2+'3PassStrainStress'!$Y61^2)))</f>
        <v>23.779946237477919</v>
      </c>
    </row>
    <row r="62" spans="1:31">
      <c r="A62">
        <v>197994</v>
      </c>
      <c r="B62">
        <v>198055</v>
      </c>
      <c r="C62">
        <v>12.5</v>
      </c>
      <c r="D62" s="4">
        <f t="shared" si="40"/>
        <v>5.9580299999999999</v>
      </c>
      <c r="E62">
        <f>VLOOKUP($A62,Sheet1!$A$2:$P$1641,4,FALSE)</f>
        <v>-1.3760300000000001</v>
      </c>
      <c r="F62">
        <f>VLOOKUP($A62,Sheet1!$A$2:$P$1641,5,FALSE)</f>
        <v>-14.912000000000001</v>
      </c>
      <c r="G62">
        <f>VLOOKUP($A62,Sheet1!$A$2:$P$1641,6,FALSE)</f>
        <v>429.71</v>
      </c>
      <c r="H62" s="21">
        <f>VLOOKUP($A62,Sheet1!$A$2:$P$1641,8,FALSE)</f>
        <v>2.8654099999999998</v>
      </c>
      <c r="I62">
        <f>VLOOKUP($A62,Sheet1!$A$2:$P$1641,9,FALSE)</f>
        <v>4.8000000000000001E-5</v>
      </c>
      <c r="J62">
        <f>VLOOKUP($A62,Sheet1!$A$2:$P$1641,10,FALSE)</f>
        <v>2.86571</v>
      </c>
      <c r="K62">
        <f>VLOOKUP($A62,Sheet1!$A$2:$P$1641,11,FALSE)</f>
        <v>2.0999999999999999E-5</v>
      </c>
      <c r="L62">
        <f>VLOOKUP($B62,Sheet1!$A$2:$P$1641,8,FALSE)</f>
        <v>2.87155</v>
      </c>
      <c r="M62">
        <f>VLOOKUP($B62,Sheet1!$A$2:$P$1641,9,FALSE)</f>
        <v>8.0000000000000007E-5</v>
      </c>
      <c r="N62" s="21">
        <f>'3passComb'!$V$79</f>
        <v>2.8670800000000001</v>
      </c>
      <c r="O62">
        <v>2.0000000000000001E-4</v>
      </c>
      <c r="P62">
        <f>'3passComb'!$W$79</f>
        <v>2.8672200000000001</v>
      </c>
      <c r="Q62">
        <v>2.0000000000000001E-4</v>
      </c>
      <c r="R62">
        <f t="shared" si="55"/>
        <v>2.8670800000000001</v>
      </c>
      <c r="S62">
        <v>2.0000000000000001E-4</v>
      </c>
      <c r="T62" s="21">
        <f t="shared" si="49"/>
        <v>-582.47415488943409</v>
      </c>
      <c r="U62">
        <f t="shared" si="50"/>
        <v>71.738271033566917</v>
      </c>
      <c r="V62">
        <f t="shared" si="51"/>
        <v>-526.64253179046659</v>
      </c>
      <c r="W62">
        <f t="shared" si="52"/>
        <v>70.137442495179229</v>
      </c>
      <c r="X62">
        <f t="shared" si="53"/>
        <v>1559.0775283562675</v>
      </c>
      <c r="Y62">
        <f t="shared" si="54"/>
        <v>75.131001676053742</v>
      </c>
      <c r="Z62" s="21">
        <f>0.001*(2*RefData!$B$5*'3PassStrainStress'!T62+RefData!$B$4*('3PassStrainStress'!$T62+'3PassStrainStress'!$V62+'3PassStrainStress'!$X62))</f>
        <v>-39.577492279041074</v>
      </c>
      <c r="AA62">
        <f>0.001*(SQRT((2*RefData!$B$5+RefData!$B$4)^2 *'3PassStrainStress'!U62^2 + RefData!$B$4^2 *('3PassStrainStress'!$W62^2+'3PassStrainStress'!$Y62^2)))</f>
        <v>23.797744482333897</v>
      </c>
      <c r="AB62">
        <f>0.001*(2*RefData!$B$5*'3PassStrainStress'!V62+RefData!$B$4*('3PassStrainStress'!$T62+'3PassStrainStress'!$V62+'3PassStrainStress'!$X62))</f>
        <v>-30.55853777843863</v>
      </c>
      <c r="AC62">
        <f>0.001*(SQRT((2*RefData!$B$5+RefData!$B$4)^2 *'3PassStrainStress'!W62^2 + RefData!$B$4^2 *('3PassStrainStress'!$U62^2+'3PassStrainStress'!$Y62^2)))</f>
        <v>23.484381440020275</v>
      </c>
      <c r="AD62">
        <f>0.001*(2*RefData!$B$5*'3PassStrainStress'!X62+RefData!$B$4*('3PassStrainStress'!$T62+'3PassStrainStress'!$V62+'3PassStrainStress'!$X62))</f>
        <v>306.36547193757224</v>
      </c>
      <c r="AE62">
        <f>0.001*(SQRT((2*RefData!$B$5+RefData!$B$4)^2 *'3PassStrainStress'!U62^2 + RefData!$B$4^2 *('3PassStrainStress'!$W62^2+'3PassStrainStress'!$Y62^2)))</f>
        <v>23.797744482333897</v>
      </c>
    </row>
    <row r="63" spans="1:31">
      <c r="A63">
        <v>197999</v>
      </c>
      <c r="B63">
        <v>198060</v>
      </c>
      <c r="C63">
        <v>12.5</v>
      </c>
      <c r="D63" s="4">
        <f t="shared" si="40"/>
        <v>8.9450000000000003</v>
      </c>
      <c r="E63">
        <f>VLOOKUP($A63,Sheet1!$A$2:$P$1641,4,FALSE)</f>
        <v>-4.3630000000000004</v>
      </c>
      <c r="F63">
        <f>VLOOKUP($A63,Sheet1!$A$2:$P$1641,5,FALSE)</f>
        <v>-15.128</v>
      </c>
      <c r="G63">
        <f>VLOOKUP($A63,Sheet1!$A$2:$P$1641,6,FALSE)</f>
        <v>429.67</v>
      </c>
      <c r="H63" s="21">
        <f>VLOOKUP($A63,Sheet1!$A$2:$P$1641,8,FALSE)</f>
        <v>2.86687</v>
      </c>
      <c r="I63">
        <f>VLOOKUP($A63,Sheet1!$A$2:$P$1641,9,FALSE)</f>
        <v>4.6E-5</v>
      </c>
      <c r="J63">
        <f>VLOOKUP($A63,Sheet1!$A$2:$P$1641,10,FALSE)</f>
        <v>2.8666800000000001</v>
      </c>
      <c r="K63">
        <f>VLOOKUP($A63,Sheet1!$A$2:$P$1641,11,FALSE)</f>
        <v>2.0000000000000002E-5</v>
      </c>
      <c r="L63">
        <f>VLOOKUP($B63,Sheet1!$A$2:$P$1641,8,FALSE)</f>
        <v>2.86795</v>
      </c>
      <c r="M63">
        <f>VLOOKUP($B63,Sheet1!$A$2:$P$1641,9,FALSE)</f>
        <v>7.2999999999999999E-5</v>
      </c>
      <c r="N63" s="21">
        <f>'3passComb'!$V$79</f>
        <v>2.8670800000000001</v>
      </c>
      <c r="O63">
        <v>2.0000000000000001E-4</v>
      </c>
      <c r="P63">
        <f>'3passComb'!$W$79</f>
        <v>2.8672200000000001</v>
      </c>
      <c r="Q63">
        <v>2.0000000000000001E-4</v>
      </c>
      <c r="R63">
        <f t="shared" si="55"/>
        <v>2.8670800000000001</v>
      </c>
      <c r="S63">
        <v>2.0000000000000001E-4</v>
      </c>
      <c r="T63" s="21">
        <f t="shared" si="49"/>
        <v>-73.245253010001392</v>
      </c>
      <c r="U63">
        <f t="shared" si="50"/>
        <v>71.578690234442547</v>
      </c>
      <c r="V63">
        <f t="shared" si="51"/>
        <v>-188.33573984555761</v>
      </c>
      <c r="W63">
        <f t="shared" si="52"/>
        <v>70.101880017026176</v>
      </c>
      <c r="X63">
        <f t="shared" si="53"/>
        <v>303.44461961306911</v>
      </c>
      <c r="Y63">
        <f t="shared" si="54"/>
        <v>74.258856600105034</v>
      </c>
      <c r="Z63" s="21">
        <f>0.001*(2*RefData!$B$5*'3PassStrainStress'!T63+RefData!$B$4*('3PassStrainStress'!$T63+'3PassStrainStress'!$V63+'3PassStrainStress'!$X63))</f>
        <v>-6.7599860906095719</v>
      </c>
      <c r="AA63">
        <f>0.001*(SQRT((2*RefData!$B$5+RefData!$B$4)^2 *'3PassStrainStress'!U63^2 + RefData!$B$4^2 *('3PassStrainStress'!$W63^2+'3PassStrainStress'!$Y63^2)))</f>
        <v>23.717489504967123</v>
      </c>
      <c r="AB63">
        <f>0.001*(2*RefData!$B$5*'3PassStrainStress'!V63+RefData!$B$4*('3PassStrainStress'!$T63+'3PassStrainStress'!$V63+'3PassStrainStress'!$X63))</f>
        <v>-25.351526271737882</v>
      </c>
      <c r="AC63">
        <f>0.001*(SQRT((2*RefData!$B$5+RefData!$B$4)^2 *'3PassStrainStress'!W63^2 + RefData!$B$4^2 *('3PassStrainStress'!$U63^2+'3PassStrainStress'!$Y63^2)))</f>
        <v>23.427963843937697</v>
      </c>
      <c r="AD63">
        <f>0.001*(2*RefData!$B$5*'3PassStrainStress'!X63+RefData!$B$4*('3PassStrainStress'!$T63+'3PassStrainStress'!$V63+'3PassStrainStress'!$X63))</f>
        <v>54.089916410040274</v>
      </c>
      <c r="AE63">
        <f>0.001*(SQRT((2*RefData!$B$5+RefData!$B$4)^2 *'3PassStrainStress'!U63^2 + RefData!$B$4^2 *('3PassStrainStress'!$W63^2+'3PassStrainStress'!$Y63^2)))</f>
        <v>23.717489504967123</v>
      </c>
    </row>
    <row r="64" spans="1:31">
      <c r="A64">
        <v>198004</v>
      </c>
      <c r="B64">
        <v>198065</v>
      </c>
      <c r="C64">
        <v>12.5</v>
      </c>
      <c r="D64" s="4">
        <f t="shared" si="40"/>
        <v>11.881</v>
      </c>
      <c r="E64">
        <f>VLOOKUP($A64,Sheet1!$A$2:$P$1641,4,FALSE)</f>
        <v>-7.2990000000000004</v>
      </c>
      <c r="F64">
        <f>VLOOKUP($A64,Sheet1!$A$2:$P$1641,5,FALSE)</f>
        <v>-15.202</v>
      </c>
      <c r="G64">
        <f>VLOOKUP($A64,Sheet1!$A$2:$P$1641,6,FALSE)</f>
        <v>429.63099999999997</v>
      </c>
      <c r="H64" s="21">
        <f>VLOOKUP($A64,Sheet1!$A$2:$P$1641,8,FALSE)</f>
        <v>2.8675299999999999</v>
      </c>
      <c r="I64">
        <f>VLOOKUP($A64,Sheet1!$A$2:$P$1641,9,FALSE)</f>
        <v>4.5000000000000003E-5</v>
      </c>
      <c r="J64">
        <f>VLOOKUP($A64,Sheet1!$A$2:$P$1641,10,FALSE)</f>
        <v>2.86694</v>
      </c>
      <c r="K64">
        <f>VLOOKUP($A64,Sheet1!$A$2:$P$1641,11,FALSE)</f>
        <v>2.0999999999999999E-5</v>
      </c>
      <c r="L64">
        <f>VLOOKUP($B64,Sheet1!$A$2:$P$1641,8,FALSE)</f>
        <v>2.86707</v>
      </c>
      <c r="M64">
        <f>VLOOKUP($B64,Sheet1!$A$2:$P$1641,9,FALSE)</f>
        <v>7.2000000000000002E-5</v>
      </c>
      <c r="N64" s="21">
        <f>'3passComb'!$V$79</f>
        <v>2.8670800000000001</v>
      </c>
      <c r="O64">
        <v>2.0000000000000001E-4</v>
      </c>
      <c r="P64">
        <f>'3passComb'!$W$79</f>
        <v>2.8672200000000001</v>
      </c>
      <c r="Q64">
        <v>2.0000000000000001E-4</v>
      </c>
      <c r="R64">
        <f t="shared" si="55"/>
        <v>2.8670800000000001</v>
      </c>
      <c r="S64">
        <v>2.0000000000000001E-4</v>
      </c>
      <c r="T64" s="21">
        <f t="shared" si="49"/>
        <v>156.95411359284429</v>
      </c>
      <c r="U64">
        <f t="shared" si="50"/>
        <v>71.501318414554177</v>
      </c>
      <c r="V64">
        <f t="shared" si="51"/>
        <v>-97.655568808807658</v>
      </c>
      <c r="W64">
        <f t="shared" si="52"/>
        <v>70.137442495179229</v>
      </c>
      <c r="X64">
        <f t="shared" si="53"/>
        <v>-3.4878691910211757</v>
      </c>
      <c r="Y64">
        <f t="shared" si="54"/>
        <v>74.13999054417134</v>
      </c>
      <c r="Z64" s="21">
        <f>0.001*(2*RefData!$B$5*'3PassStrainStress'!T64+RefData!$B$4*('3PassStrainStress'!$T64+'3PassStrainStress'!$V64+'3PassStrainStress'!$X64))</f>
        <v>32.115804046459409</v>
      </c>
      <c r="AA64">
        <f>0.001*(SQRT((2*RefData!$B$5+RefData!$B$4)^2 *'3PassStrainStress'!U64^2 + RefData!$B$4^2 *('3PassStrainStress'!$W64^2+'3PassStrainStress'!$Y64^2)))</f>
        <v>23.694913106281334</v>
      </c>
      <c r="AB64">
        <f>0.001*(2*RefData!$B$5*'3PassStrainStress'!V64+RefData!$B$4*('3PassStrainStress'!$T64+'3PassStrainStress'!$V64+'3PassStrainStress'!$X64))</f>
        <v>-9.0134523414997485</v>
      </c>
      <c r="AC64">
        <f>0.001*(SQRT((2*RefData!$B$5+RefData!$B$4)^2 *'3PassStrainStress'!W64^2 + RefData!$B$4^2 *('3PassStrainStress'!$U64^2+'3PassStrainStress'!$Y64^2)))</f>
        <v>23.427476056784986</v>
      </c>
      <c r="AD64">
        <f>0.001*(2*RefData!$B$5*'3PassStrainStress'!X64+RefData!$B$4*('3PassStrainStress'!$T64+'3PassStrainStress'!$V64+'3PassStrainStress'!$X64))</f>
        <v>6.1982529813734519</v>
      </c>
      <c r="AE64">
        <f>0.001*(SQRT((2*RefData!$B$5+RefData!$B$4)^2 *'3PassStrainStress'!U64^2 + RefData!$B$4^2 *('3PassStrainStress'!$W64^2+'3PassStrainStress'!$Y64^2)))</f>
        <v>23.694913106281334</v>
      </c>
    </row>
    <row r="65" spans="1:31">
      <c r="A65">
        <v>198009</v>
      </c>
      <c r="B65">
        <v>198070</v>
      </c>
      <c r="C65">
        <v>12.5</v>
      </c>
      <c r="D65" s="4">
        <f t="shared" si="40"/>
        <v>15.905000000000001</v>
      </c>
      <c r="E65">
        <f>VLOOKUP($A65,Sheet1!$A$2:$P$1641,4,FALSE)</f>
        <v>-11.323</v>
      </c>
      <c r="F65">
        <f>VLOOKUP($A65,Sheet1!$A$2:$P$1641,5,FALSE)</f>
        <v>-15.461</v>
      </c>
      <c r="G65">
        <f>VLOOKUP($A65,Sheet1!$A$2:$P$1641,6,FALSE)</f>
        <v>429.577</v>
      </c>
      <c r="H65" s="21">
        <f>VLOOKUP($A65,Sheet1!$A$2:$P$1641,8,FALSE)</f>
        <v>2.8676300000000001</v>
      </c>
      <c r="I65">
        <f>VLOOKUP($A65,Sheet1!$A$2:$P$1641,9,FALSE)</f>
        <v>4.5000000000000003E-5</v>
      </c>
      <c r="J65">
        <f>VLOOKUP($A65,Sheet1!$A$2:$P$1641,10,FALSE)</f>
        <v>2.8670800000000001</v>
      </c>
      <c r="K65">
        <f>VLOOKUP($A65,Sheet1!$A$2:$P$1641,11,FALSE)</f>
        <v>2.0999999999999999E-5</v>
      </c>
      <c r="L65">
        <f>VLOOKUP($B65,Sheet1!$A$2:$P$1641,8,FALSE)</f>
        <v>2.8670900000000001</v>
      </c>
      <c r="M65">
        <f>VLOOKUP($B65,Sheet1!$A$2:$P$1641,9,FALSE)</f>
        <v>6.9999999999999994E-5</v>
      </c>
      <c r="N65" s="21">
        <f>'3passComb'!$V$79</f>
        <v>2.8670800000000001</v>
      </c>
      <c r="O65">
        <v>2.0000000000000001E-4</v>
      </c>
      <c r="P65">
        <f>'3passComb'!$W$79</f>
        <v>2.8672200000000001</v>
      </c>
      <c r="Q65">
        <v>2.0000000000000001E-4</v>
      </c>
      <c r="R65">
        <f t="shared" si="55"/>
        <v>2.8670800000000001</v>
      </c>
      <c r="S65">
        <v>2.0000000000000001E-4</v>
      </c>
      <c r="T65" s="21">
        <f t="shared" si="49"/>
        <v>191.8328055023899</v>
      </c>
      <c r="U65">
        <f t="shared" si="50"/>
        <v>71.501318414554177</v>
      </c>
      <c r="V65">
        <f t="shared" si="51"/>
        <v>-48.827784404403829</v>
      </c>
      <c r="W65">
        <f t="shared" si="52"/>
        <v>70.137442495179229</v>
      </c>
      <c r="X65">
        <f t="shared" si="53"/>
        <v>3.4878691910211757</v>
      </c>
      <c r="Y65">
        <f t="shared" si="54"/>
        <v>73.906623116261457</v>
      </c>
      <c r="Z65" s="21">
        <f>0.001*(2*RefData!$B$5*'3PassStrainStress'!T65+RefData!$B$4*('3PassStrainStress'!$T65+'3PassStrainStress'!$V65+'3PassStrainStress'!$X65))</f>
        <v>48.736553366169623</v>
      </c>
      <c r="AA65">
        <f>0.001*(SQRT((2*RefData!$B$5+RefData!$B$4)^2 *'3PassStrainStress'!U65^2 + RefData!$B$4^2 *('3PassStrainStress'!$W65^2+'3PassStrainStress'!$Y65^2)))</f>
        <v>23.684209598862886</v>
      </c>
      <c r="AB65">
        <f>0.001*(2*RefData!$B$5*'3PassStrainStress'!V65+RefData!$B$4*('3PassStrainStress'!$T65+'3PassStrainStress'!$V65+'3PassStrainStress'!$X65))</f>
        <v>9.8606119196875621</v>
      </c>
      <c r="AC65">
        <f>0.001*(SQRT((2*RefData!$B$5+RefData!$B$4)^2 *'3PassStrainStress'!W65^2 + RefData!$B$4^2 *('3PassStrainStress'!$U65^2+'3PassStrainStress'!$Y65^2)))</f>
        <v>23.41665030699053</v>
      </c>
      <c r="AD65">
        <f>0.001*(2*RefData!$B$5*'3PassStrainStress'!X65+RefData!$B$4*('3PassStrainStress'!$T65+'3PassStrainStress'!$V65+'3PassStrainStress'!$X65))</f>
        <v>18.311602115871604</v>
      </c>
      <c r="AE65">
        <f>0.001*(SQRT((2*RefData!$B$5+RefData!$B$4)^2 *'3PassStrainStress'!U65^2 + RefData!$B$4^2 *('3PassStrainStress'!$W65^2+'3PassStrainStress'!$Y65^2)))</f>
        <v>23.684209598862886</v>
      </c>
    </row>
    <row r="66" spans="1:31">
      <c r="A66">
        <v>198012</v>
      </c>
      <c r="B66">
        <v>198073</v>
      </c>
      <c r="C66">
        <v>12.5</v>
      </c>
      <c r="D66" s="4">
        <f t="shared" si="40"/>
        <v>23.975000000000001</v>
      </c>
      <c r="E66">
        <f>VLOOKUP($A66,Sheet1!$A$2:$P$1641,4,FALSE)</f>
        <v>-19.393000000000001</v>
      </c>
      <c r="F66">
        <f>VLOOKUP($A66,Sheet1!$A$2:$P$1641,5,FALSE)</f>
        <v>-15.704000000000001</v>
      </c>
      <c r="G66">
        <f>VLOOKUP($A66,Sheet1!$A$2:$P$1641,6,FALSE)</f>
        <v>429.47399999999999</v>
      </c>
      <c r="H66" s="21">
        <f>VLOOKUP($A66,Sheet1!$A$2:$P$1641,8,FALSE)</f>
        <v>2.8676200000000001</v>
      </c>
      <c r="I66">
        <f>VLOOKUP($A66,Sheet1!$A$2:$P$1641,9,FALSE)</f>
        <v>4.1E-5</v>
      </c>
      <c r="J66">
        <f>VLOOKUP($A66,Sheet1!$A$2:$P$1641,10,FALSE)</f>
        <v>2.8670200000000001</v>
      </c>
      <c r="K66">
        <f>VLOOKUP($A66,Sheet1!$A$2:$P$1641,11,FALSE)</f>
        <v>2.0000000000000002E-5</v>
      </c>
      <c r="L66">
        <f>VLOOKUP($B66,Sheet1!$A$2:$P$1641,8,FALSE)</f>
        <v>2.86707</v>
      </c>
      <c r="M66">
        <f>VLOOKUP($B66,Sheet1!$A$2:$P$1641,9,FALSE)</f>
        <v>6.8999999999999997E-5</v>
      </c>
      <c r="N66" s="21">
        <f>'3passComb'!$V$79</f>
        <v>2.8670800000000001</v>
      </c>
      <c r="O66">
        <v>2.0000000000000001E-4</v>
      </c>
      <c r="P66">
        <f>'3passComb'!$W$79</f>
        <v>2.8672200000000001</v>
      </c>
      <c r="Q66">
        <v>2.0000000000000001E-4</v>
      </c>
      <c r="R66">
        <f t="shared" si="55"/>
        <v>2.8670800000000001</v>
      </c>
      <c r="S66">
        <v>2.0000000000000001E-4</v>
      </c>
      <c r="T66" s="21">
        <f t="shared" si="49"/>
        <v>188.34493631159077</v>
      </c>
      <c r="U66">
        <f t="shared" si="50"/>
        <v>71.208076358534214</v>
      </c>
      <c r="V66">
        <f t="shared" si="51"/>
        <v>-69.753977720576898</v>
      </c>
      <c r="W66">
        <f t="shared" si="52"/>
        <v>70.101880017026176</v>
      </c>
      <c r="X66">
        <f t="shared" si="53"/>
        <v>-3.4878691910211757</v>
      </c>
      <c r="Y66">
        <f t="shared" si="54"/>
        <v>73.792135547587705</v>
      </c>
      <c r="Z66" s="21">
        <f>0.001*(2*RefData!$B$5*'3PassStrainStress'!T66+RefData!$B$4*('3PassStrainStress'!$T66+'3PassStrainStress'!$V66+'3PassStrainStress'!$X66))</f>
        <v>44.370133235333007</v>
      </c>
      <c r="AA66">
        <f>0.001*(SQRT((2*RefData!$B$5+RefData!$B$4)^2 *'3PassStrainStress'!U66^2 + RefData!$B$4^2 *('3PassStrainStress'!$W66^2+'3PassStrainStress'!$Y66^2)))</f>
        <v>23.606695310896736</v>
      </c>
      <c r="AB66">
        <f>0.001*(2*RefData!$B$5*'3PassStrainStress'!V66+RefData!$B$4*('3PassStrainStress'!$T66+'3PassStrainStress'!$V66+'3PassStrainStress'!$X66))</f>
        <v>2.6772317378290027</v>
      </c>
      <c r="AC66">
        <f>0.001*(SQRT((2*RefData!$B$5+RefData!$B$4)^2 *'3PassStrainStress'!W66^2 + RefData!$B$4^2 *('3PassStrainStress'!$U66^2+'3PassStrainStress'!$Y66^2)))</f>
        <v>23.389709047152103</v>
      </c>
      <c r="AD66">
        <f>0.001*(2*RefData!$B$5*'3PassStrainStress'!X66+RefData!$B$4*('3PassStrainStress'!$T66+'3PassStrainStress'!$V66+'3PassStrainStress'!$X66))</f>
        <v>13.381756961834157</v>
      </c>
      <c r="AE66">
        <f>0.001*(SQRT((2*RefData!$B$5+RefData!$B$4)^2 *'3PassStrainStress'!U66^2 + RefData!$B$4^2 *('3PassStrainStress'!$W66^2+'3PassStrainStress'!$Y66^2)))</f>
        <v>23.606695310896736</v>
      </c>
    </row>
    <row r="68" spans="1:31">
      <c r="Z68" s="21">
        <f t="shared" ref="Z68:AD68" si="56">MAXA(Z2:Z66)</f>
        <v>323.54340359603566</v>
      </c>
      <c r="AA68">
        <f t="shared" si="56"/>
        <v>45.695669225708038</v>
      </c>
      <c r="AB68">
        <f t="shared" si="56"/>
        <v>193.17780943888999</v>
      </c>
      <c r="AC68">
        <f t="shared" si="56"/>
        <v>79.774076947805995</v>
      </c>
      <c r="AD68">
        <f t="shared" si="56"/>
        <v>629.09485526299511</v>
      </c>
      <c r="AE68">
        <f>MAXA(AE2:AE66)</f>
        <v>45.695669225708038</v>
      </c>
    </row>
    <row r="69" spans="1:31">
      <c r="Z69" s="21">
        <f t="shared" ref="Z69:AD69" si="57">AVERAGE(Z2:Z66)</f>
        <v>54.14863667374614</v>
      </c>
      <c r="AA69">
        <f t="shared" si="57"/>
        <v>26.001441339377042</v>
      </c>
      <c r="AB69">
        <f t="shared" si="57"/>
        <v>-0.64259000833620294</v>
      </c>
      <c r="AC69">
        <f t="shared" si="57"/>
        <v>27.916255721621997</v>
      </c>
      <c r="AD69">
        <f t="shared" si="57"/>
        <v>187.82641303671335</v>
      </c>
      <c r="AE69">
        <f>AVERAGE(AE2:AE66)</f>
        <v>26.001441339377042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52</v>
      </c>
      <c r="B1">
        <v>210</v>
      </c>
      <c r="C1" t="s">
        <v>54</v>
      </c>
    </row>
    <row r="2" spans="1:3">
      <c r="A2" t="s">
        <v>53</v>
      </c>
      <c r="B2">
        <v>0.3</v>
      </c>
    </row>
    <row r="4" spans="1:3">
      <c r="A4" t="s">
        <v>55</v>
      </c>
      <c r="B4">
        <f>B1*B2/(1+B2)/(1-2*B2)</f>
        <v>121.15384615384615</v>
      </c>
    </row>
    <row r="5" spans="1:3">
      <c r="A5" t="s">
        <v>56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D37" sqref="D37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J35" sqref="J35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3passComb</vt:lpstr>
      <vt:lpstr>Comb_rev</vt:lpstr>
      <vt:lpstr>3PassStrainStress</vt:lpstr>
      <vt:lpstr>RefData</vt:lpstr>
      <vt:lpstr>2.5</vt:lpstr>
      <vt:lpstr>5.0</vt:lpstr>
      <vt:lpstr>7.5</vt:lpstr>
      <vt:lpstr>10</vt:lpstr>
      <vt:lpstr>12.5</vt:lpstr>
      <vt:lpstr>norm_tran</vt:lpstr>
      <vt:lpstr>long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2013-02-20T14:56:08Z</dcterms:modified>
</cp:coreProperties>
</file>