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0225"/>
  <workbookPr showInkAnnotation="0" autoCompressPictures="0"/>
  <bookViews>
    <workbookView xWindow="13180" yWindow="340" windowWidth="23200" windowHeight="16580" tabRatio="500" activeTab="1"/>
  </bookViews>
  <sheets>
    <sheet name="phosphorus" sheetId="1" r:id="rId1"/>
    <sheet name="niobium" sheetId="2" r:id="rId2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17" i="1" l="1"/>
  <c r="E18" i="1"/>
  <c r="E19" i="1"/>
  <c r="E20" i="1"/>
  <c r="E21" i="1"/>
  <c r="E22" i="1"/>
  <c r="E16" i="1"/>
  <c r="A22" i="1"/>
  <c r="A21" i="1"/>
  <c r="A20" i="1"/>
  <c r="A19" i="1"/>
  <c r="A18" i="1"/>
  <c r="A17" i="1"/>
  <c r="A16" i="1"/>
  <c r="D22" i="1"/>
  <c r="D21" i="1"/>
  <c r="D20" i="1"/>
  <c r="D19" i="1"/>
  <c r="D18" i="1"/>
  <c r="D17" i="1"/>
  <c r="D16" i="1"/>
  <c r="F4" i="1"/>
  <c r="B1" i="1"/>
  <c r="B5" i="1"/>
  <c r="B10" i="1"/>
  <c r="B11" i="1"/>
  <c r="C10" i="1"/>
  <c r="B6" i="1"/>
  <c r="B7" i="1"/>
</calcChain>
</file>

<file path=xl/sharedStrings.xml><?xml version="1.0" encoding="utf-8"?>
<sst xmlns="http://schemas.openxmlformats.org/spreadsheetml/2006/main" count="32" uniqueCount="21">
  <si>
    <t>G</t>
  </si>
  <si>
    <t>T</t>
  </si>
  <si>
    <t>R</t>
  </si>
  <si>
    <t>xbar</t>
  </si>
  <si>
    <t>w_P</t>
  </si>
  <si>
    <t>exp</t>
  </si>
  <si>
    <t>rhs</t>
  </si>
  <si>
    <t>x_b</t>
  </si>
  <si>
    <t>t</t>
  </si>
  <si>
    <t>L</t>
  </si>
  <si>
    <t>lhs</t>
  </si>
  <si>
    <t xml:space="preserve">L=10 µm </t>
  </si>
  <si>
    <t>2t/L</t>
  </si>
  <si>
    <t>x_b=0.1</t>
  </si>
  <si>
    <t xml:space="preserve">L=30 µm </t>
  </si>
  <si>
    <t>t=0.5 nm</t>
  </si>
  <si>
    <t>w_P_b</t>
  </si>
  <si>
    <t>w_P_b*2</t>
  </si>
  <si>
    <t>x</t>
  </si>
  <si>
    <t>y</t>
  </si>
  <si>
    <t>T / 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</si>
</sst>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9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2">
    <xf numFmtId="0" fontId="0" fillId="0" borderId="0" xfId="0"/>
    <xf numFmtId="11" fontId="0" fillId="0" borderId="0" xfId="0" applyNumberFormat="1"/>
  </cellXfs>
  <cellStyles count="19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0.287178865955365"/>
          <c:y val="0.0363800199199444"/>
          <c:w val="0.651556209088322"/>
          <c:h val="0.742837863931859"/>
        </c:manualLayout>
      </c:layout>
      <c:scatterChart>
        <c:scatterStyle val="smoothMarker"/>
        <c:varyColors val="0"/>
        <c:ser>
          <c:idx val="2"/>
          <c:order val="0"/>
          <c:tx>
            <c:v>10 µm</c:v>
          </c:tx>
          <c:spPr>
            <a:ln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phosphorus!$A$16:$A$22</c:f>
              <c:numCache>
                <c:formatCode>General</c:formatCode>
                <c:ptCount val="7"/>
                <c:pt idx="0">
                  <c:v>27.0</c:v>
                </c:pt>
                <c:pt idx="1">
                  <c:v>127.0</c:v>
                </c:pt>
                <c:pt idx="2">
                  <c:v>227.0</c:v>
                </c:pt>
                <c:pt idx="3">
                  <c:v>327.0</c:v>
                </c:pt>
                <c:pt idx="4">
                  <c:v>427.0</c:v>
                </c:pt>
                <c:pt idx="5">
                  <c:v>527.0</c:v>
                </c:pt>
                <c:pt idx="6">
                  <c:v>627.0</c:v>
                </c:pt>
              </c:numCache>
            </c:numRef>
          </c:xVal>
          <c:yVal>
            <c:numRef>
              <c:f>phosphorus!$B$16:$B$22</c:f>
              <c:numCache>
                <c:formatCode>0.00E+00</c:formatCode>
                <c:ptCount val="7"/>
                <c:pt idx="0">
                  <c:v>5.6E-5</c:v>
                </c:pt>
                <c:pt idx="1">
                  <c:v>7.09E-5</c:v>
                </c:pt>
                <c:pt idx="2">
                  <c:v>0.000177</c:v>
                </c:pt>
                <c:pt idx="3">
                  <c:v>0.000535</c:v>
                </c:pt>
                <c:pt idx="4">
                  <c:v>0.00134</c:v>
                </c:pt>
                <c:pt idx="5">
                  <c:v>0.00273</c:v>
                </c:pt>
                <c:pt idx="6">
                  <c:v>0.0048</c:v>
                </c:pt>
              </c:numCache>
            </c:numRef>
          </c:yVal>
          <c:smooth val="0"/>
        </c:ser>
        <c:ser>
          <c:idx val="1"/>
          <c:order val="1"/>
          <c:tx>
            <c:v>10 µm half sites available</c:v>
          </c:tx>
          <c:spPr>
            <a:ln>
              <a:solidFill>
                <a:sysClr val="windowText" lastClr="000000"/>
              </a:solidFill>
              <a:prstDash val="dash"/>
            </a:ln>
          </c:spPr>
          <c:marker>
            <c:symbol val="none"/>
          </c:marker>
          <c:xVal>
            <c:numRef>
              <c:f>phosphorus!$A$16:$A$22</c:f>
              <c:numCache>
                <c:formatCode>General</c:formatCode>
                <c:ptCount val="7"/>
                <c:pt idx="0">
                  <c:v>27.0</c:v>
                </c:pt>
                <c:pt idx="1">
                  <c:v>127.0</c:v>
                </c:pt>
                <c:pt idx="2">
                  <c:v>227.0</c:v>
                </c:pt>
                <c:pt idx="3">
                  <c:v>327.0</c:v>
                </c:pt>
                <c:pt idx="4">
                  <c:v>427.0</c:v>
                </c:pt>
                <c:pt idx="5">
                  <c:v>527.0</c:v>
                </c:pt>
                <c:pt idx="6">
                  <c:v>627.0</c:v>
                </c:pt>
              </c:numCache>
            </c:numRef>
          </c:xVal>
          <c:yVal>
            <c:numRef>
              <c:f>phosphorus!$D$16:$D$22</c:f>
              <c:numCache>
                <c:formatCode>0.00E+00</c:formatCode>
                <c:ptCount val="7"/>
                <c:pt idx="0">
                  <c:v>0.000112</c:v>
                </c:pt>
                <c:pt idx="1">
                  <c:v>0.0001418</c:v>
                </c:pt>
                <c:pt idx="2">
                  <c:v>0.000354</c:v>
                </c:pt>
                <c:pt idx="3">
                  <c:v>0.00107</c:v>
                </c:pt>
                <c:pt idx="4">
                  <c:v>0.00268</c:v>
                </c:pt>
                <c:pt idx="5">
                  <c:v>0.00546</c:v>
                </c:pt>
                <c:pt idx="6">
                  <c:v>0.0096</c:v>
                </c:pt>
              </c:numCache>
            </c:numRef>
          </c:yVal>
          <c:smooth val="0"/>
        </c:ser>
        <c:ser>
          <c:idx val="0"/>
          <c:order val="2"/>
          <c:tx>
            <c:v>TiNb</c:v>
          </c:tx>
          <c:spPr>
            <a:ln>
              <a:solidFill>
                <a:sysClr val="windowText" lastClr="000000"/>
              </a:solidFill>
              <a:prstDash val="sysDot"/>
            </a:ln>
          </c:spPr>
          <c:marker>
            <c:symbol val="none"/>
          </c:marker>
          <c:xVal>
            <c:numRef>
              <c:f>phosphorus!$A$16:$A$22</c:f>
              <c:numCache>
                <c:formatCode>General</c:formatCode>
                <c:ptCount val="7"/>
                <c:pt idx="0">
                  <c:v>27.0</c:v>
                </c:pt>
                <c:pt idx="1">
                  <c:v>127.0</c:v>
                </c:pt>
                <c:pt idx="2">
                  <c:v>227.0</c:v>
                </c:pt>
                <c:pt idx="3">
                  <c:v>327.0</c:v>
                </c:pt>
                <c:pt idx="4">
                  <c:v>427.0</c:v>
                </c:pt>
                <c:pt idx="5">
                  <c:v>527.0</c:v>
                </c:pt>
                <c:pt idx="6">
                  <c:v>627.0</c:v>
                </c:pt>
              </c:numCache>
            </c:numRef>
          </c:xVal>
          <c:yVal>
            <c:numRef>
              <c:f>phosphorus!$E$16:$E$22</c:f>
              <c:numCache>
                <c:formatCode>0.00E+00</c:formatCode>
                <c:ptCount val="7"/>
                <c:pt idx="0">
                  <c:v>0.000224</c:v>
                </c:pt>
                <c:pt idx="1">
                  <c:v>0.0002836</c:v>
                </c:pt>
                <c:pt idx="2">
                  <c:v>0.000708</c:v>
                </c:pt>
                <c:pt idx="3">
                  <c:v>0.00214</c:v>
                </c:pt>
                <c:pt idx="4">
                  <c:v>0.00536</c:v>
                </c:pt>
                <c:pt idx="5">
                  <c:v>0.01092</c:v>
                </c:pt>
                <c:pt idx="6">
                  <c:v>0.0192</c:v>
                </c:pt>
              </c:numCache>
            </c:numRef>
          </c:yVal>
          <c:smooth val="1"/>
        </c:ser>
        <c:ser>
          <c:idx val="3"/>
          <c:order val="3"/>
          <c:marker>
            <c:symbol val="none"/>
          </c:marker>
          <c:xVal>
            <c:numRef>
              <c:f>phosphorus!$A$16:$A$22</c:f>
              <c:numCache>
                <c:formatCode>General</c:formatCode>
                <c:ptCount val="7"/>
                <c:pt idx="0">
                  <c:v>27.0</c:v>
                </c:pt>
                <c:pt idx="1">
                  <c:v>127.0</c:v>
                </c:pt>
                <c:pt idx="2">
                  <c:v>227.0</c:v>
                </c:pt>
                <c:pt idx="3">
                  <c:v>327.0</c:v>
                </c:pt>
                <c:pt idx="4">
                  <c:v>427.0</c:v>
                </c:pt>
                <c:pt idx="5">
                  <c:v>527.0</c:v>
                </c:pt>
                <c:pt idx="6">
                  <c:v>627.0</c:v>
                </c:pt>
              </c:numCache>
            </c:numRef>
          </c:xVal>
          <c:yVal>
            <c:numRef>
              <c:f>phosphorus!$E$4</c:f>
              <c:numCache>
                <c:formatCode>General</c:formatCode>
                <c:ptCount val="1"/>
                <c:pt idx="0">
                  <c:v>0.0</c:v>
                </c:pt>
              </c:numCache>
            </c:numRef>
          </c:yVal>
          <c:smooth val="1"/>
        </c:ser>
        <c:ser>
          <c:idx val="4"/>
          <c:order val="4"/>
          <c:marker>
            <c:symbol val="none"/>
          </c:marker>
          <c:xVal>
            <c:numRef>
              <c:f>phosphorus!$A$16:$A$22</c:f>
              <c:numCache>
                <c:formatCode>General</c:formatCode>
                <c:ptCount val="7"/>
                <c:pt idx="0">
                  <c:v>27.0</c:v>
                </c:pt>
                <c:pt idx="1">
                  <c:v>127.0</c:v>
                </c:pt>
                <c:pt idx="2">
                  <c:v>227.0</c:v>
                </c:pt>
                <c:pt idx="3">
                  <c:v>327.0</c:v>
                </c:pt>
                <c:pt idx="4">
                  <c:v>427.0</c:v>
                </c:pt>
                <c:pt idx="5">
                  <c:v>527.0</c:v>
                </c:pt>
                <c:pt idx="6">
                  <c:v>627.0</c:v>
                </c:pt>
              </c:numCache>
            </c:numRef>
          </c:xVal>
          <c:yVal>
            <c:numRef>
              <c:f>phosphorus!$E$4</c:f>
              <c:numCache>
                <c:formatCode>General</c:formatCode>
                <c:ptCount val="1"/>
                <c:pt idx="0">
                  <c:v>0.0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19299224"/>
        <c:axId val="1919305160"/>
      </c:scatterChart>
      <c:valAx>
        <c:axId val="1919299224"/>
        <c:scaling>
          <c:orientation val="minMax"/>
          <c:max val="1000.0"/>
          <c:min val="0.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Temperature / °C</a:t>
                </a:r>
              </a:p>
            </c:rich>
          </c:tx>
          <c:overlay val="0"/>
        </c:title>
        <c:numFmt formatCode="General" sourceLinked="1"/>
        <c:majorTickMark val="out"/>
        <c:minorTickMark val="out"/>
        <c:tickLblPos val="nextTo"/>
        <c:spPr>
          <a:ln>
            <a:solidFill>
              <a:schemeClr val="tx1"/>
            </a:solidFill>
          </a:ln>
        </c:spPr>
        <c:crossAx val="1919305160"/>
        <c:crossesAt val="0.0"/>
        <c:crossBetween val="midCat"/>
        <c:majorUnit val="200.0"/>
        <c:minorUnit val="100.0"/>
      </c:valAx>
      <c:valAx>
        <c:axId val="1919305160"/>
        <c:scaling>
          <c:orientation val="minMax"/>
          <c:max val="0.02"/>
          <c:min val="0.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Permitted</a:t>
                </a:r>
                <a:r>
                  <a:rPr lang="en-US" baseline="0"/>
                  <a:t> phosphorus / wt%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0.03508301107332"/>
              <c:y val="0.0394031533647793"/>
            </c:manualLayout>
          </c:layout>
          <c:overlay val="0"/>
        </c:title>
        <c:numFmt formatCode="#,##0.000" sourceLinked="0"/>
        <c:majorTickMark val="out"/>
        <c:minorTickMark val="out"/>
        <c:tickLblPos val="nextTo"/>
        <c:spPr>
          <a:ln>
            <a:solidFill>
              <a:schemeClr val="tx1"/>
            </a:solidFill>
          </a:ln>
        </c:spPr>
        <c:crossAx val="1919299224"/>
        <c:crosses val="autoZero"/>
        <c:crossBetween val="midCat"/>
        <c:majorUnit val="0.005"/>
        <c:minorUnit val="0.005"/>
      </c:valAx>
    </c:plotArea>
    <c:plotVisOnly val="1"/>
    <c:dispBlanksAs val="gap"/>
    <c:showDLblsOverMax val="0"/>
  </c:chart>
  <c:txPr>
    <a:bodyPr/>
    <a:lstStyle/>
    <a:p>
      <a:pPr>
        <a:defRPr sz="2400" b="0"/>
      </a:pPr>
      <a:endParaRPr lang="en-US"/>
    </a:p>
  </c:txPr>
  <c:printSettings>
    <c:headerFooter/>
    <c:pageMargins b="0.750000000000009" l="0.700000000000001" r="0.700000000000001" t="0.750000000000009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283234092779823"/>
          <c:y val="0.0554730986788942"/>
          <c:w val="0.651556209088322"/>
          <c:h val="0.742837863931859"/>
        </c:manualLayout>
      </c:layout>
      <c:scatterChart>
        <c:scatterStyle val="smoothMarker"/>
        <c:varyColors val="0"/>
        <c:ser>
          <c:idx val="0"/>
          <c:order val="0"/>
          <c:tx>
            <c:v>niobium</c:v>
          </c:tx>
          <c:spPr>
            <a:ln w="12700" cmpd="sng">
              <a:solidFill>
                <a:sysClr val="windowText" lastClr="000000"/>
              </a:solidFill>
            </a:ln>
          </c:spPr>
          <c:marker>
            <c:symbol val="circle"/>
            <c:size val="14"/>
            <c:spPr>
              <a:noFill/>
              <a:ln>
                <a:solidFill>
                  <a:sysClr val="windowText" lastClr="000000"/>
                </a:solidFill>
              </a:ln>
            </c:spPr>
          </c:marker>
          <c:xVal>
            <c:numRef>
              <c:f>niobium!$A$3:$A$8</c:f>
              <c:numCache>
                <c:formatCode>General</c:formatCode>
                <c:ptCount val="6"/>
                <c:pt idx="0">
                  <c:v>0.007</c:v>
                </c:pt>
                <c:pt idx="1">
                  <c:v>0.049</c:v>
                </c:pt>
                <c:pt idx="2">
                  <c:v>0.1</c:v>
                </c:pt>
                <c:pt idx="3">
                  <c:v>0.199</c:v>
                </c:pt>
                <c:pt idx="4">
                  <c:v>0.299</c:v>
                </c:pt>
                <c:pt idx="5">
                  <c:v>0.299</c:v>
                </c:pt>
              </c:numCache>
            </c:numRef>
          </c:xVal>
          <c:yVal>
            <c:numRef>
              <c:f>niobium!$B$3:$B$8</c:f>
              <c:numCache>
                <c:formatCode>General</c:formatCode>
                <c:ptCount val="6"/>
                <c:pt idx="0">
                  <c:v>46.543</c:v>
                </c:pt>
                <c:pt idx="1">
                  <c:v>41.337</c:v>
                </c:pt>
                <c:pt idx="2">
                  <c:v>25.286</c:v>
                </c:pt>
                <c:pt idx="3">
                  <c:v>21.381</c:v>
                </c:pt>
                <c:pt idx="4">
                  <c:v>8.583</c:v>
                </c:pt>
                <c:pt idx="5">
                  <c:v>7.716</c:v>
                </c:pt>
              </c:numCache>
            </c:numRef>
          </c:yVal>
          <c:smooth val="0"/>
        </c:ser>
        <c:ser>
          <c:idx val="1"/>
          <c:order val="1"/>
          <c:tx>
            <c:v>titanium</c:v>
          </c:tx>
          <c:spPr>
            <a:ln>
              <a:solidFill>
                <a:sysClr val="windowText" lastClr="000000"/>
              </a:solidFill>
            </a:ln>
          </c:spPr>
          <c:marker>
            <c:symbol val="circle"/>
            <c:size val="11"/>
            <c:spPr>
              <a:noFill/>
              <a:ln>
                <a:solidFill>
                  <a:sysClr val="windowText" lastClr="000000"/>
                </a:solidFill>
              </a:ln>
            </c:spPr>
          </c:marker>
          <c:xVal>
            <c:numRef>
              <c:f>niobium!$A$11:$A$13</c:f>
              <c:numCache>
                <c:formatCode>General</c:formatCode>
                <c:ptCount val="3"/>
                <c:pt idx="0">
                  <c:v>0.0</c:v>
                </c:pt>
                <c:pt idx="1">
                  <c:v>0.06</c:v>
                </c:pt>
                <c:pt idx="2">
                  <c:v>0.16</c:v>
                </c:pt>
              </c:numCache>
            </c:numRef>
          </c:xVal>
          <c:yVal>
            <c:numRef>
              <c:f>niobium!$B$11:$B$13</c:f>
              <c:numCache>
                <c:formatCode>General</c:formatCode>
                <c:ptCount val="3"/>
                <c:pt idx="0">
                  <c:v>33.142</c:v>
                </c:pt>
                <c:pt idx="1">
                  <c:v>11.496</c:v>
                </c:pt>
                <c:pt idx="2">
                  <c:v>3.867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19371016"/>
        <c:axId val="1919378840"/>
      </c:scatterChart>
      <c:valAx>
        <c:axId val="1919371016"/>
        <c:scaling>
          <c:orientation val="minMax"/>
          <c:max val="0.3"/>
          <c:min val="0.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baseline="0"/>
                  <a:t>Dissloved Ti or Nb conc. / wt%</a:t>
                </a:r>
                <a:endParaRPr lang="en-US"/>
              </a:p>
            </c:rich>
          </c:tx>
          <c:layout/>
          <c:overlay val="0"/>
        </c:title>
        <c:numFmt formatCode="0.0" sourceLinked="0"/>
        <c:majorTickMark val="out"/>
        <c:minorTickMark val="out"/>
        <c:tickLblPos val="nextTo"/>
        <c:spPr>
          <a:ln>
            <a:solidFill>
              <a:schemeClr val="tx1"/>
            </a:solidFill>
          </a:ln>
        </c:spPr>
        <c:crossAx val="1919378840"/>
        <c:crossesAt val="1.0E-5"/>
        <c:crossBetween val="midCat"/>
        <c:majorUnit val="0.1"/>
        <c:minorUnit val="0.05"/>
      </c:valAx>
      <c:valAx>
        <c:axId val="1919378840"/>
        <c:scaling>
          <c:orientation val="minMax"/>
          <c:max val="60.0"/>
          <c:min val="0.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 baseline="0"/>
                  <a:t>Boundary P concentration / at%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0.0824202891798288"/>
              <c:y val="0.041789788209648"/>
            </c:manualLayout>
          </c:layout>
          <c:overlay val="0"/>
        </c:title>
        <c:numFmt formatCode="#,##0" sourceLinked="0"/>
        <c:majorTickMark val="out"/>
        <c:minorTickMark val="out"/>
        <c:tickLblPos val="nextTo"/>
        <c:spPr>
          <a:ln>
            <a:solidFill>
              <a:schemeClr val="tx1"/>
            </a:solidFill>
          </a:ln>
        </c:spPr>
        <c:crossAx val="1919371016"/>
        <c:crosses val="autoZero"/>
        <c:crossBetween val="midCat"/>
        <c:majorUnit val="20.0"/>
        <c:minorUnit val="10.0"/>
      </c:valAx>
    </c:plotArea>
    <c:plotVisOnly val="1"/>
    <c:dispBlanksAs val="gap"/>
    <c:showDLblsOverMax val="0"/>
  </c:chart>
  <c:spPr>
    <a:ln>
      <a:solidFill>
        <a:sysClr val="windowText" lastClr="000000"/>
      </a:solidFill>
    </a:ln>
  </c:spPr>
  <c:txPr>
    <a:bodyPr/>
    <a:lstStyle/>
    <a:p>
      <a:pPr>
        <a:defRPr sz="2400" b="0"/>
      </a:pPr>
      <a:endParaRPr lang="en-US"/>
    </a:p>
  </c:txPr>
  <c:printSettings>
    <c:headerFooter/>
    <c:pageMargins b="0.750000000000009" l="0.700000000000001" r="0.700000000000001" t="0.750000000000009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291123639130907"/>
          <c:y val="0.0793394471275816"/>
          <c:w val="0.651556209088322"/>
          <c:h val="0.742837863931859"/>
        </c:manualLayout>
      </c:layout>
      <c:scatterChart>
        <c:scatterStyle val="smoothMarker"/>
        <c:varyColors val="0"/>
        <c:ser>
          <c:idx val="0"/>
          <c:order val="0"/>
          <c:tx>
            <c:v>Fe-C-Ti-P</c:v>
          </c:tx>
          <c:spPr>
            <a:ln w="9525" cmpd="sng">
              <a:solidFill>
                <a:sysClr val="windowText" lastClr="000000"/>
              </a:solidFill>
              <a:prstDash val="sysDash"/>
            </a:ln>
          </c:spPr>
          <c:marker>
            <c:symbol val="circle"/>
            <c:size val="7"/>
            <c:spPr>
              <a:solidFill>
                <a:sysClr val="windowText" lastClr="000000"/>
              </a:solidFill>
              <a:ln>
                <a:solidFill>
                  <a:sysClr val="windowText" lastClr="000000"/>
                </a:solidFill>
              </a:ln>
            </c:spPr>
          </c:marker>
          <c:xVal>
            <c:numRef>
              <c:f>niobium!$A$35:$A$45</c:f>
              <c:numCache>
                <c:formatCode>General</c:formatCode>
                <c:ptCount val="11"/>
                <c:pt idx="0">
                  <c:v>0.009</c:v>
                </c:pt>
                <c:pt idx="1">
                  <c:v>0.009</c:v>
                </c:pt>
                <c:pt idx="2">
                  <c:v>0.032</c:v>
                </c:pt>
                <c:pt idx="3">
                  <c:v>0.032</c:v>
                </c:pt>
                <c:pt idx="4">
                  <c:v>0.032</c:v>
                </c:pt>
                <c:pt idx="5">
                  <c:v>0.032</c:v>
                </c:pt>
                <c:pt idx="6">
                  <c:v>0.054</c:v>
                </c:pt>
                <c:pt idx="7">
                  <c:v>0.056</c:v>
                </c:pt>
                <c:pt idx="8">
                  <c:v>0.054</c:v>
                </c:pt>
                <c:pt idx="9">
                  <c:v>0.1</c:v>
                </c:pt>
                <c:pt idx="10">
                  <c:v>0.1</c:v>
                </c:pt>
              </c:numCache>
            </c:numRef>
          </c:xVal>
          <c:yVal>
            <c:numRef>
              <c:f>niobium!$B$35:$B$45</c:f>
              <c:numCache>
                <c:formatCode>General</c:formatCode>
                <c:ptCount val="11"/>
                <c:pt idx="0">
                  <c:v>4.846</c:v>
                </c:pt>
                <c:pt idx="1">
                  <c:v>5.815</c:v>
                </c:pt>
                <c:pt idx="2">
                  <c:v>13.462</c:v>
                </c:pt>
                <c:pt idx="3">
                  <c:v>14.216</c:v>
                </c:pt>
                <c:pt idx="4">
                  <c:v>15.293</c:v>
                </c:pt>
                <c:pt idx="5">
                  <c:v>17.231</c:v>
                </c:pt>
                <c:pt idx="6">
                  <c:v>9.585</c:v>
                </c:pt>
                <c:pt idx="7">
                  <c:v>9.692</c:v>
                </c:pt>
                <c:pt idx="8">
                  <c:v>10.446</c:v>
                </c:pt>
                <c:pt idx="9">
                  <c:v>4.953</c:v>
                </c:pt>
                <c:pt idx="10">
                  <c:v>5.707</c:v>
                </c:pt>
              </c:numCache>
            </c:numRef>
          </c:yVal>
          <c:smooth val="0"/>
        </c:ser>
        <c:ser>
          <c:idx val="1"/>
          <c:order val="1"/>
          <c:tx>
            <c:v>Fe-C-Nb-P</c:v>
          </c:tx>
          <c:spPr>
            <a:ln w="12700" cmpd="sng">
              <a:solidFill>
                <a:sysClr val="windowText" lastClr="000000"/>
              </a:solidFill>
              <a:prstDash val="sysDash"/>
            </a:ln>
          </c:spPr>
          <c:marker>
            <c:symbol val="circle"/>
            <c:size val="9"/>
            <c:spPr>
              <a:noFill/>
              <a:ln>
                <a:solidFill>
                  <a:sysClr val="windowText" lastClr="000000"/>
                </a:solidFill>
                <a:prstDash val="solid"/>
              </a:ln>
            </c:spPr>
          </c:marker>
          <c:xVal>
            <c:numRef>
              <c:f>niobium!$L$37:$L$44</c:f>
              <c:numCache>
                <c:formatCode>General</c:formatCode>
                <c:ptCount val="8"/>
                <c:pt idx="0">
                  <c:v>0.007</c:v>
                </c:pt>
                <c:pt idx="1">
                  <c:v>0.013</c:v>
                </c:pt>
                <c:pt idx="2">
                  <c:v>0.025</c:v>
                </c:pt>
                <c:pt idx="3">
                  <c:v>0.031</c:v>
                </c:pt>
                <c:pt idx="4">
                  <c:v>0.036</c:v>
                </c:pt>
                <c:pt idx="5">
                  <c:v>0.037</c:v>
                </c:pt>
                <c:pt idx="6">
                  <c:v>0.045</c:v>
                </c:pt>
                <c:pt idx="7">
                  <c:v>0.082</c:v>
                </c:pt>
              </c:numCache>
            </c:numRef>
          </c:xVal>
          <c:yVal>
            <c:numRef>
              <c:f>niobium!$M$37:$M$44</c:f>
              <c:numCache>
                <c:formatCode>General</c:formatCode>
                <c:ptCount val="8"/>
                <c:pt idx="0">
                  <c:v>8.85</c:v>
                </c:pt>
                <c:pt idx="1">
                  <c:v>17.112</c:v>
                </c:pt>
                <c:pt idx="2">
                  <c:v>25.162</c:v>
                </c:pt>
                <c:pt idx="3">
                  <c:v>30.246</c:v>
                </c:pt>
                <c:pt idx="4">
                  <c:v>36.178</c:v>
                </c:pt>
                <c:pt idx="5">
                  <c:v>19.019</c:v>
                </c:pt>
                <c:pt idx="6">
                  <c:v>6.52</c:v>
                </c:pt>
                <c:pt idx="7">
                  <c:v>7.367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18528152"/>
        <c:axId val="1918550952"/>
      </c:scatterChart>
      <c:valAx>
        <c:axId val="1918528152"/>
        <c:scaling>
          <c:orientation val="minMax"/>
          <c:max val="0.1"/>
          <c:min val="0.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baseline="0"/>
                  <a:t>Carbon concentration / wt%</a:t>
                </a:r>
                <a:endParaRPr lang="en-US"/>
              </a:p>
            </c:rich>
          </c:tx>
          <c:layout/>
          <c:overlay val="0"/>
        </c:title>
        <c:numFmt formatCode="0.00" sourceLinked="0"/>
        <c:majorTickMark val="out"/>
        <c:minorTickMark val="out"/>
        <c:tickLblPos val="nextTo"/>
        <c:spPr>
          <a:ln>
            <a:solidFill>
              <a:schemeClr val="tx1"/>
            </a:solidFill>
          </a:ln>
        </c:spPr>
        <c:crossAx val="1918550952"/>
        <c:crossesAt val="1.0E-5"/>
        <c:crossBetween val="midCat"/>
        <c:majorUnit val="0.02"/>
        <c:minorUnit val="0.02"/>
      </c:valAx>
      <c:valAx>
        <c:axId val="1918550952"/>
        <c:scaling>
          <c:orientation val="minMax"/>
          <c:max val="40.0"/>
          <c:min val="0.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 baseline="0"/>
                  <a:t>Boundary P concentration / at%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0.0824202891798288"/>
              <c:y val="0.041789788209648"/>
            </c:manualLayout>
          </c:layout>
          <c:overlay val="0"/>
        </c:title>
        <c:numFmt formatCode="#,##0" sourceLinked="0"/>
        <c:majorTickMark val="out"/>
        <c:minorTickMark val="out"/>
        <c:tickLblPos val="nextTo"/>
        <c:spPr>
          <a:ln>
            <a:solidFill>
              <a:schemeClr val="tx1"/>
            </a:solidFill>
          </a:ln>
        </c:spPr>
        <c:crossAx val="1918528152"/>
        <c:crosses val="autoZero"/>
        <c:crossBetween val="midCat"/>
        <c:majorUnit val="20.0"/>
        <c:minorUnit val="10.0"/>
      </c:valAx>
    </c:plotArea>
    <c:plotVisOnly val="1"/>
    <c:dispBlanksAs val="gap"/>
    <c:showDLblsOverMax val="0"/>
  </c:chart>
  <c:spPr>
    <a:ln>
      <a:solidFill>
        <a:sysClr val="windowText" lastClr="000000"/>
      </a:solidFill>
    </a:ln>
  </c:spPr>
  <c:txPr>
    <a:bodyPr/>
    <a:lstStyle/>
    <a:p>
      <a:pPr>
        <a:defRPr sz="2400" b="0"/>
      </a:pPr>
      <a:endParaRPr lang="en-US"/>
    </a:p>
  </c:txPr>
  <c:printSettings>
    <c:headerFooter/>
    <c:pageMargins b="0.750000000000009" l="0.700000000000001" r="0.700000000000001" t="0.750000000000009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Relationship Id="rId2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673100</xdr:colOff>
      <xdr:row>6</xdr:row>
      <xdr:rowOff>127000</xdr:rowOff>
    </xdr:from>
    <xdr:to>
      <xdr:col>14</xdr:col>
      <xdr:colOff>508000</xdr:colOff>
      <xdr:row>34</xdr:row>
      <xdr:rowOff>114300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12</xdr:col>
      <xdr:colOff>368300</xdr:colOff>
      <xdr:row>22</xdr:row>
      <xdr:rowOff>25400</xdr:rowOff>
    </xdr:from>
    <xdr:ext cx="732442" cy="461665"/>
    <xdr:sp macro="" textlink="">
      <xdr:nvSpPr>
        <xdr:cNvPr id="3" name="TextBox 2"/>
        <xdr:cNvSpPr txBox="1"/>
      </xdr:nvSpPr>
      <xdr:spPr>
        <a:xfrm>
          <a:off x="10477500" y="4216400"/>
          <a:ext cx="732442" cy="46166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2400"/>
            <a:t>Fe-P</a:t>
          </a:r>
        </a:p>
      </xdr:txBody>
    </xdr:sp>
    <xdr:clientData/>
  </xdr:oneCellAnchor>
  <xdr:oneCellAnchor>
    <xdr:from>
      <xdr:col>12</xdr:col>
      <xdr:colOff>342900</xdr:colOff>
      <xdr:row>16</xdr:row>
      <xdr:rowOff>152400</xdr:rowOff>
    </xdr:from>
    <xdr:ext cx="990776" cy="461665"/>
    <xdr:sp macro="" textlink="">
      <xdr:nvSpPr>
        <xdr:cNvPr id="4" name="TextBox 3"/>
        <xdr:cNvSpPr txBox="1"/>
      </xdr:nvSpPr>
      <xdr:spPr>
        <a:xfrm>
          <a:off x="10452100" y="3200400"/>
          <a:ext cx="990776" cy="46166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2400"/>
            <a:t>Fe-P-C</a:t>
          </a:r>
        </a:p>
      </xdr:txBody>
    </xdr:sp>
    <xdr:clientData/>
  </xdr:oneCellAnchor>
  <xdr:oneCellAnchor>
    <xdr:from>
      <xdr:col>12</xdr:col>
      <xdr:colOff>330200</xdr:colOff>
      <xdr:row>7</xdr:row>
      <xdr:rowOff>114300</xdr:rowOff>
    </xdr:from>
    <xdr:ext cx="1526530" cy="461665"/>
    <xdr:sp macro="" textlink="">
      <xdr:nvSpPr>
        <xdr:cNvPr id="5" name="TextBox 4"/>
        <xdr:cNvSpPr txBox="1"/>
      </xdr:nvSpPr>
      <xdr:spPr>
        <a:xfrm>
          <a:off x="10439400" y="1447800"/>
          <a:ext cx="1526530" cy="46166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2400"/>
            <a:t>Fe-P-Nb/Ti</a:t>
          </a: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4</xdr:row>
      <xdr:rowOff>12700</xdr:rowOff>
    </xdr:from>
    <xdr:to>
      <xdr:col>10</xdr:col>
      <xdr:colOff>660400</xdr:colOff>
      <xdr:row>32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7</xdr:col>
      <xdr:colOff>584200</xdr:colOff>
      <xdr:row>13</xdr:row>
      <xdr:rowOff>152400</xdr:rowOff>
    </xdr:from>
    <xdr:ext cx="1187044" cy="461665"/>
    <xdr:sp macro="" textlink="">
      <xdr:nvSpPr>
        <xdr:cNvPr id="3" name="TextBox 2"/>
        <xdr:cNvSpPr txBox="1"/>
      </xdr:nvSpPr>
      <xdr:spPr>
        <a:xfrm>
          <a:off x="6362700" y="2628900"/>
          <a:ext cx="1187044" cy="46166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2400"/>
            <a:t>Fe-P-Nb</a:t>
          </a:r>
        </a:p>
      </xdr:txBody>
    </xdr:sp>
    <xdr:clientData/>
  </xdr:oneCellAnchor>
  <xdr:oneCellAnchor>
    <xdr:from>
      <xdr:col>8</xdr:col>
      <xdr:colOff>127000</xdr:colOff>
      <xdr:row>22</xdr:row>
      <xdr:rowOff>38100</xdr:rowOff>
    </xdr:from>
    <xdr:ext cx="1047282" cy="461665"/>
    <xdr:sp macro="" textlink="">
      <xdr:nvSpPr>
        <xdr:cNvPr id="4" name="TextBox 3"/>
        <xdr:cNvSpPr txBox="1"/>
      </xdr:nvSpPr>
      <xdr:spPr>
        <a:xfrm>
          <a:off x="6731000" y="4229100"/>
          <a:ext cx="1047282" cy="46166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2400"/>
            <a:t>Fe-P-Ti</a:t>
          </a:r>
        </a:p>
      </xdr:txBody>
    </xdr:sp>
    <xdr:clientData/>
  </xdr:oneCellAnchor>
  <xdr:twoCellAnchor>
    <xdr:from>
      <xdr:col>3</xdr:col>
      <xdr:colOff>0</xdr:colOff>
      <xdr:row>36</xdr:row>
      <xdr:rowOff>0</xdr:rowOff>
    </xdr:from>
    <xdr:to>
      <xdr:col>10</xdr:col>
      <xdr:colOff>660400</xdr:colOff>
      <xdr:row>63</xdr:row>
      <xdr:rowOff>177800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oneCellAnchor>
    <xdr:from>
      <xdr:col>5</xdr:col>
      <xdr:colOff>444500</xdr:colOff>
      <xdr:row>56</xdr:row>
      <xdr:rowOff>76200</xdr:rowOff>
    </xdr:from>
    <xdr:ext cx="1120820" cy="400110"/>
    <xdr:sp macro="" textlink="">
      <xdr:nvSpPr>
        <xdr:cNvPr id="6" name="TextBox 5"/>
        <xdr:cNvSpPr txBox="1"/>
      </xdr:nvSpPr>
      <xdr:spPr>
        <a:xfrm>
          <a:off x="4572000" y="10744200"/>
          <a:ext cx="1120820" cy="40011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2000"/>
            <a:t>Fe-Ti-C-P</a:t>
          </a:r>
        </a:p>
      </xdr:txBody>
    </xdr:sp>
    <xdr:clientData/>
  </xdr:oneCellAnchor>
  <xdr:oneCellAnchor>
    <xdr:from>
      <xdr:col>7</xdr:col>
      <xdr:colOff>381000</xdr:colOff>
      <xdr:row>45</xdr:row>
      <xdr:rowOff>0</xdr:rowOff>
    </xdr:from>
    <xdr:ext cx="1236236" cy="400110"/>
    <xdr:sp macro="" textlink="">
      <xdr:nvSpPr>
        <xdr:cNvPr id="7" name="TextBox 6"/>
        <xdr:cNvSpPr txBox="1"/>
      </xdr:nvSpPr>
      <xdr:spPr>
        <a:xfrm>
          <a:off x="6159500" y="8572500"/>
          <a:ext cx="1236236" cy="40011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2000"/>
            <a:t>Fe-Nb-C-P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"/>
  <sheetViews>
    <sheetView topLeftCell="D1" workbookViewId="0">
      <selection activeCell="G7" sqref="G7:O36"/>
    </sheetView>
  </sheetViews>
  <sheetFormatPr baseColWidth="10" defaultRowHeight="15" x14ac:dyDescent="0"/>
  <cols>
    <col min="2" max="3" width="12.1640625" bestFit="1" customWidth="1"/>
  </cols>
  <sheetData>
    <row r="1" spans="1:7">
      <c r="A1" t="s">
        <v>0</v>
      </c>
      <c r="B1">
        <f>-34300-21.5*B2</f>
        <v>-40750</v>
      </c>
      <c r="D1" t="s">
        <v>4</v>
      </c>
      <c r="E1">
        <v>5.0000000000000001E-3</v>
      </c>
      <c r="F1" t="s">
        <v>7</v>
      </c>
      <c r="G1" s="1">
        <v>0.1</v>
      </c>
    </row>
    <row r="2" spans="1:7">
      <c r="A2" t="s">
        <v>1</v>
      </c>
      <c r="B2">
        <v>300</v>
      </c>
      <c r="D2" t="s">
        <v>8</v>
      </c>
      <c r="E2" s="1">
        <v>5.0000000000000003E-10</v>
      </c>
    </row>
    <row r="3" spans="1:7">
      <c r="A3" t="s">
        <v>2</v>
      </c>
      <c r="B3">
        <v>8.3143200000000004</v>
      </c>
      <c r="D3" t="s">
        <v>9</v>
      </c>
      <c r="E3" s="1">
        <v>3.0000000000000001E-5</v>
      </c>
    </row>
    <row r="4" spans="1:7">
      <c r="A4" t="s">
        <v>3</v>
      </c>
      <c r="B4" s="1">
        <v>1.0000000000000001E-5</v>
      </c>
      <c r="E4" t="s">
        <v>12</v>
      </c>
      <c r="F4" s="1">
        <f>(2*E2*G1)/E3</f>
        <v>3.3333333333333337E-6</v>
      </c>
    </row>
    <row r="5" spans="1:7">
      <c r="A5" t="s">
        <v>5</v>
      </c>
      <c r="B5">
        <f>EXP(-B1/(B3*B2))</f>
        <v>12450547.140402142</v>
      </c>
    </row>
    <row r="6" spans="1:7">
      <c r="A6" t="s">
        <v>6</v>
      </c>
      <c r="B6">
        <f>B5*((B4-(3*G1*E2/(2*E3)))/(1-B4))</f>
        <v>93.380037353389611</v>
      </c>
    </row>
    <row r="7" spans="1:7">
      <c r="A7" t="s">
        <v>10</v>
      </c>
      <c r="B7" s="1">
        <f>G1/(1-G1)</f>
        <v>0.11111111111111112</v>
      </c>
    </row>
    <row r="10" spans="1:7">
      <c r="A10" t="s">
        <v>3</v>
      </c>
      <c r="B10">
        <f>((G1/(1-G1))+G1*B5*F4)/B5</f>
        <v>3.4225752837939318E-7</v>
      </c>
      <c r="C10">
        <f>(B11/30.97)/((B11/30.97)+((100-B11)/55.805))</f>
        <v>3.4225747624827928E-7</v>
      </c>
    </row>
    <row r="11" spans="1:7">
      <c r="A11" t="s">
        <v>4</v>
      </c>
      <c r="B11">
        <f>B10*3097/55.805</f>
        <v>1.8994204200178849E-5</v>
      </c>
    </row>
    <row r="13" spans="1:7">
      <c r="A13" t="s">
        <v>13</v>
      </c>
      <c r="B13" t="s">
        <v>15</v>
      </c>
    </row>
    <row r="14" spans="1:7">
      <c r="B14" t="s">
        <v>11</v>
      </c>
      <c r="C14" t="s">
        <v>14</v>
      </c>
      <c r="D14" t="s">
        <v>11</v>
      </c>
    </row>
    <row r="15" spans="1:7">
      <c r="A15" t="s">
        <v>20</v>
      </c>
      <c r="B15" t="s">
        <v>16</v>
      </c>
      <c r="C15" t="s">
        <v>16</v>
      </c>
      <c r="D15" t="s">
        <v>17</v>
      </c>
      <c r="E15" t="s">
        <v>16</v>
      </c>
    </row>
    <row r="16" spans="1:7">
      <c r="A16">
        <f>300-273</f>
        <v>27</v>
      </c>
      <c r="B16" s="1">
        <v>5.5999999999999999E-5</v>
      </c>
      <c r="C16" s="1">
        <v>1.9000000000000001E-5</v>
      </c>
      <c r="D16" s="1">
        <f>2*0.000056</f>
        <v>1.12E-4</v>
      </c>
      <c r="E16" s="1">
        <f>4*B16</f>
        <v>2.24E-4</v>
      </c>
    </row>
    <row r="17" spans="1:5">
      <c r="A17">
        <f>400-273</f>
        <v>127</v>
      </c>
      <c r="B17" s="1">
        <v>7.0900000000000002E-5</v>
      </c>
      <c r="C17" s="1">
        <v>3.3899999999999997E-5</v>
      </c>
      <c r="D17" s="1">
        <f>2*0.0000709</f>
        <v>1.418E-4</v>
      </c>
      <c r="E17" s="1">
        <f t="shared" ref="E17:E22" si="0">4*B17</f>
        <v>2.8360000000000001E-4</v>
      </c>
    </row>
    <row r="18" spans="1:5">
      <c r="A18">
        <f>500-273</f>
        <v>227</v>
      </c>
      <c r="B18" s="1">
        <v>1.7699999999999999E-4</v>
      </c>
      <c r="C18" s="1">
        <v>1.3999999999999999E-4</v>
      </c>
      <c r="D18" s="1">
        <f>2*0.000177</f>
        <v>3.5399999999999999E-4</v>
      </c>
      <c r="E18" s="1">
        <f t="shared" si="0"/>
        <v>7.0799999999999997E-4</v>
      </c>
    </row>
    <row r="19" spans="1:5">
      <c r="A19">
        <f>600-273</f>
        <v>327</v>
      </c>
      <c r="B19" s="1">
        <v>5.3499999999999999E-4</v>
      </c>
      <c r="C19" s="1">
        <v>4.9799999999999996E-4</v>
      </c>
      <c r="D19" s="1">
        <f>2*0.000535</f>
        <v>1.07E-3</v>
      </c>
      <c r="E19" s="1">
        <f t="shared" si="0"/>
        <v>2.14E-3</v>
      </c>
    </row>
    <row r="20" spans="1:5">
      <c r="A20">
        <f>700-273</f>
        <v>427</v>
      </c>
      <c r="B20" s="1">
        <v>1.34E-3</v>
      </c>
      <c r="C20" s="1">
        <v>1.2999999999999999E-3</v>
      </c>
      <c r="D20" s="1">
        <f>2*0.00134</f>
        <v>2.6800000000000001E-3</v>
      </c>
      <c r="E20" s="1">
        <f t="shared" si="0"/>
        <v>5.3600000000000002E-3</v>
      </c>
    </row>
    <row r="21" spans="1:5">
      <c r="A21">
        <f>800-273</f>
        <v>527</v>
      </c>
      <c r="B21" s="1">
        <v>2.7299999999999998E-3</v>
      </c>
      <c r="C21" s="1">
        <v>2.7000000000000001E-3</v>
      </c>
      <c r="D21" s="1">
        <f>2*0.00273</f>
        <v>5.4599999999999996E-3</v>
      </c>
      <c r="E21" s="1">
        <f t="shared" si="0"/>
        <v>1.0919999999999999E-2</v>
      </c>
    </row>
    <row r="22" spans="1:5">
      <c r="A22">
        <f>900-273</f>
        <v>627</v>
      </c>
      <c r="B22" s="1">
        <v>4.7999999999999996E-3</v>
      </c>
      <c r="C22" s="1">
        <v>4.7999999999999996E-3</v>
      </c>
      <c r="D22" s="1">
        <f>2*0.0048</f>
        <v>9.5999999999999992E-3</v>
      </c>
      <c r="E22" s="1">
        <f t="shared" si="0"/>
        <v>1.9199999999999998E-2</v>
      </c>
    </row>
  </sheetData>
  <pageMargins left="0.75" right="0.75" top="1" bottom="1" header="0.5" footer="0.5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45"/>
  <sheetViews>
    <sheetView tabSelected="1" topLeftCell="A35" workbookViewId="0">
      <selection activeCell="M50" sqref="M50"/>
    </sheetView>
  </sheetViews>
  <sheetFormatPr baseColWidth="10" defaultRowHeight="15" x14ac:dyDescent="0"/>
  <sheetData>
    <row r="2" spans="1:2">
      <c r="A2" t="s">
        <v>18</v>
      </c>
      <c r="B2" t="s">
        <v>19</v>
      </c>
    </row>
    <row r="3" spans="1:2">
      <c r="A3">
        <v>7.0000000000000001E-3</v>
      </c>
      <c r="B3">
        <v>46.542999999999999</v>
      </c>
    </row>
    <row r="4" spans="1:2">
      <c r="A4">
        <v>4.9000000000000002E-2</v>
      </c>
      <c r="B4">
        <v>41.337000000000003</v>
      </c>
    </row>
    <row r="5" spans="1:2">
      <c r="A5">
        <v>0.1</v>
      </c>
      <c r="B5">
        <v>25.286000000000001</v>
      </c>
    </row>
    <row r="6" spans="1:2">
      <c r="A6">
        <v>0.19900000000000001</v>
      </c>
      <c r="B6">
        <v>21.381</v>
      </c>
    </row>
    <row r="7" spans="1:2">
      <c r="A7">
        <v>0.29899999999999999</v>
      </c>
      <c r="B7">
        <v>8.5830000000000002</v>
      </c>
    </row>
    <row r="8" spans="1:2">
      <c r="A8">
        <v>0.29899999999999999</v>
      </c>
      <c r="B8">
        <v>7.7160000000000002</v>
      </c>
    </row>
    <row r="10" spans="1:2">
      <c r="A10" t="s">
        <v>18</v>
      </c>
      <c r="B10" t="s">
        <v>19</v>
      </c>
    </row>
    <row r="11" spans="1:2">
      <c r="A11">
        <v>0</v>
      </c>
      <c r="B11">
        <v>33.142000000000003</v>
      </c>
    </row>
    <row r="12" spans="1:2">
      <c r="A12">
        <v>0.06</v>
      </c>
      <c r="B12">
        <v>11.496</v>
      </c>
    </row>
    <row r="13" spans="1:2">
      <c r="A13">
        <v>0.16</v>
      </c>
      <c r="B13">
        <v>3.867</v>
      </c>
    </row>
    <row r="34" spans="1:13">
      <c r="A34" t="s">
        <v>18</v>
      </c>
      <c r="B34" t="s">
        <v>19</v>
      </c>
    </row>
    <row r="35" spans="1:13">
      <c r="A35">
        <v>8.9999999999999993E-3</v>
      </c>
      <c r="B35">
        <v>4.8460000000000001</v>
      </c>
    </row>
    <row r="36" spans="1:13">
      <c r="A36">
        <v>8.9999999999999993E-3</v>
      </c>
      <c r="B36">
        <v>5.8150000000000004</v>
      </c>
      <c r="L36" t="s">
        <v>18</v>
      </c>
      <c r="M36" t="s">
        <v>19</v>
      </c>
    </row>
    <row r="37" spans="1:13">
      <c r="A37">
        <v>3.2000000000000001E-2</v>
      </c>
      <c r="B37">
        <v>13.462</v>
      </c>
      <c r="L37">
        <v>7.0000000000000001E-3</v>
      </c>
      <c r="M37">
        <v>8.85</v>
      </c>
    </row>
    <row r="38" spans="1:13">
      <c r="A38">
        <v>3.2000000000000001E-2</v>
      </c>
      <c r="B38">
        <v>14.215999999999999</v>
      </c>
      <c r="L38">
        <v>1.2999999999999999E-2</v>
      </c>
      <c r="M38">
        <v>17.111999999999998</v>
      </c>
    </row>
    <row r="39" spans="1:13">
      <c r="A39">
        <v>3.2000000000000001E-2</v>
      </c>
      <c r="B39">
        <v>15.292999999999999</v>
      </c>
      <c r="L39">
        <v>2.5000000000000001E-2</v>
      </c>
      <c r="M39">
        <v>25.161999999999999</v>
      </c>
    </row>
    <row r="40" spans="1:13">
      <c r="A40">
        <v>3.2000000000000001E-2</v>
      </c>
      <c r="B40">
        <v>17.231000000000002</v>
      </c>
      <c r="L40">
        <v>3.1E-2</v>
      </c>
      <c r="M40">
        <v>30.245999999999999</v>
      </c>
    </row>
    <row r="41" spans="1:13">
      <c r="A41">
        <v>5.3999999999999999E-2</v>
      </c>
      <c r="B41">
        <v>9.5850000000000009</v>
      </c>
      <c r="L41">
        <v>3.5999999999999997E-2</v>
      </c>
      <c r="M41">
        <v>36.177999999999997</v>
      </c>
    </row>
    <row r="42" spans="1:13">
      <c r="A42">
        <v>5.6000000000000001E-2</v>
      </c>
      <c r="B42">
        <v>9.6920000000000002</v>
      </c>
      <c r="L42">
        <v>3.6999999999999998E-2</v>
      </c>
      <c r="M42">
        <v>19.018999999999998</v>
      </c>
    </row>
    <row r="43" spans="1:13">
      <c r="A43">
        <v>5.3999999999999999E-2</v>
      </c>
      <c r="B43">
        <v>10.446</v>
      </c>
      <c r="L43">
        <v>4.4999999999999998E-2</v>
      </c>
      <c r="M43">
        <v>6.52</v>
      </c>
    </row>
    <row r="44" spans="1:13">
      <c r="A44">
        <v>0.1</v>
      </c>
      <c r="B44">
        <v>4.9530000000000003</v>
      </c>
      <c r="L44">
        <v>8.2000000000000003E-2</v>
      </c>
      <c r="M44">
        <v>7.367</v>
      </c>
    </row>
    <row r="45" spans="1:13">
      <c r="A45">
        <v>0.1</v>
      </c>
      <c r="B45">
        <v>5.7069999999999999</v>
      </c>
    </row>
  </sheetData>
  <pageMargins left="0.75" right="0.75" top="1" bottom="1" header="0.5" footer="0.5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phosphorus</vt:lpstr>
      <vt:lpstr>niobium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gjgh</dc:creator>
  <cp:lastModifiedBy>gjgh</cp:lastModifiedBy>
  <dcterms:created xsi:type="dcterms:W3CDTF">2014-09-15T01:58:49Z</dcterms:created>
  <dcterms:modified xsi:type="dcterms:W3CDTF">2014-09-21T05:23:02Z</dcterms:modified>
</cp:coreProperties>
</file>