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harshadbhadeshia/Library/CloudStorage/GoogleDrive-hkdb@cam.ac.uk/Other computers/My iMac/paper-Japan/"/>
    </mc:Choice>
  </mc:AlternateContent>
  <xr:revisionPtr revIDLastSave="0" documentId="13_ncr:1_{B977C9BF-5E83-6843-A9E0-E467185AFC63}" xr6:coauthVersionLast="47" xr6:coauthVersionMax="47" xr10:uidLastSave="{00000000-0000-0000-0000-000000000000}"/>
  <bookViews>
    <workbookView xWindow="900" yWindow="500" windowWidth="21620" windowHeight="12460" xr2:uid="{32A68BEC-1CB4-DE43-B1CE-D5C46EBF12E5}"/>
  </bookViews>
  <sheets>
    <sheet name="Sheet1 (2)" sheetId="3" r:id="rId1"/>
    <sheet name="Sheet1" sheetId="1" r:id="rId2"/>
  </sheets>
  <definedNames>
    <definedName name="_xlnm.Print_Area" localSheetId="0">'Sheet1 (2)'!$N$12:$S$33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3" l="1"/>
  <c r="K10" i="3"/>
  <c r="L4" i="3" l="1"/>
  <c r="L5" i="3"/>
  <c r="L6" i="3"/>
  <c r="L7" i="3"/>
  <c r="L8" i="3"/>
  <c r="L9" i="3"/>
  <c r="L10" i="3"/>
  <c r="B16" i="3"/>
  <c r="B18" i="3" s="1"/>
  <c r="N10" i="3"/>
  <c r="C10" i="3"/>
  <c r="B10" i="3"/>
  <c r="N9" i="3"/>
  <c r="C9" i="3"/>
  <c r="B9" i="3"/>
  <c r="K9" i="3" s="1"/>
  <c r="N8" i="3"/>
  <c r="C8" i="3"/>
  <c r="B8" i="3"/>
  <c r="K8" i="3" s="1"/>
  <c r="N7" i="3"/>
  <c r="K7" i="3"/>
  <c r="C7" i="3"/>
  <c r="B7" i="3"/>
  <c r="N6" i="3"/>
  <c r="C6" i="3"/>
  <c r="B6" i="3"/>
  <c r="K6" i="3" s="1"/>
  <c r="N5" i="3"/>
  <c r="C5" i="3"/>
  <c r="B5" i="3"/>
  <c r="K5" i="3" s="1"/>
  <c r="N4" i="3"/>
  <c r="K4" i="3"/>
  <c r="C4" i="3"/>
  <c r="B4" i="3"/>
  <c r="N3" i="3"/>
  <c r="C3" i="3"/>
  <c r="B3" i="3"/>
  <c r="K3" i="3" s="1"/>
  <c r="C3" i="1"/>
  <c r="L3" i="1" s="1"/>
  <c r="N4" i="1"/>
  <c r="N5" i="1"/>
  <c r="N6" i="1"/>
  <c r="N7" i="1"/>
  <c r="N8" i="1"/>
  <c r="N9" i="1"/>
  <c r="N10" i="1"/>
  <c r="N3" i="1"/>
  <c r="B16" i="1"/>
  <c r="B18" i="1" s="1"/>
  <c r="C4" i="1"/>
  <c r="C5" i="1"/>
  <c r="C6" i="1"/>
  <c r="L6" i="1" s="1"/>
  <c r="C7" i="1"/>
  <c r="L7" i="1" s="1"/>
  <c r="C8" i="1"/>
  <c r="L8" i="1" s="1"/>
  <c r="C9" i="1"/>
  <c r="L9" i="1" s="1"/>
  <c r="C10" i="1"/>
  <c r="L10" i="1" s="1"/>
  <c r="L4" i="1"/>
  <c r="L5" i="1"/>
  <c r="K5" i="1"/>
  <c r="K7" i="1"/>
  <c r="K8" i="1"/>
  <c r="B4" i="1"/>
  <c r="K4" i="1" s="1"/>
  <c r="B5" i="1"/>
  <c r="B6" i="1"/>
  <c r="K6" i="1" s="1"/>
  <c r="B7" i="1"/>
  <c r="B8" i="1"/>
  <c r="B9" i="1"/>
  <c r="K9" i="1" s="1"/>
  <c r="B10" i="1"/>
  <c r="K10" i="1" s="1"/>
  <c r="B3" i="1"/>
  <c r="K3" i="1" s="1"/>
  <c r="M6" i="3" l="1"/>
  <c r="O6" i="3" s="1"/>
  <c r="M8" i="3"/>
  <c r="O8" i="3" s="1"/>
  <c r="M9" i="3"/>
  <c r="O9" i="3" s="1"/>
  <c r="M10" i="3"/>
  <c r="O10" i="3" s="1"/>
  <c r="M3" i="3"/>
  <c r="O3" i="3" s="1"/>
  <c r="M5" i="3"/>
  <c r="O5" i="3" s="1"/>
  <c r="M7" i="3"/>
  <c r="O7" i="3" s="1"/>
  <c r="M4" i="3"/>
  <c r="O4" i="3" s="1"/>
  <c r="M4" i="1"/>
  <c r="O4" i="1" s="1"/>
  <c r="M5" i="1"/>
  <c r="O5" i="1" s="1"/>
  <c r="M6" i="1"/>
  <c r="O6" i="1" s="1"/>
  <c r="M7" i="1"/>
  <c r="O7" i="1" s="1"/>
  <c r="M8" i="1"/>
  <c r="O8" i="1" s="1"/>
  <c r="M9" i="1"/>
  <c r="O9" i="1" s="1"/>
  <c r="M10" i="1"/>
  <c r="O10" i="1" s="1"/>
  <c r="M3" i="1"/>
  <c r="O3" i="1" s="1"/>
</calcChain>
</file>

<file path=xl/sharedStrings.xml><?xml version="1.0" encoding="utf-8"?>
<sst xmlns="http://schemas.openxmlformats.org/spreadsheetml/2006/main" count="54" uniqueCount="31">
  <si>
    <t>T / °C</t>
  </si>
  <si>
    <t>T_r / °C</t>
  </si>
  <si>
    <t>C / wt%</t>
  </si>
  <si>
    <t>Cr</t>
  </si>
  <si>
    <t>Mo</t>
  </si>
  <si>
    <t>Mn</t>
  </si>
  <si>
    <t>Ni</t>
  </si>
  <si>
    <t>Si</t>
  </si>
  <si>
    <t>Constant / MPa</t>
  </si>
  <si>
    <t>Equation 8, Castellano_2020</t>
  </si>
  <si>
    <t>sigma_y / MPa</t>
  </si>
  <si>
    <t>Castellano</t>
  </si>
  <si>
    <t>Benrabah</t>
  </si>
  <si>
    <t>sigma_y/MPa</t>
  </si>
  <si>
    <t>sigma-hat</t>
  </si>
  <si>
    <t>V_m</t>
  </si>
  <si>
    <t>alpha</t>
  </si>
  <si>
    <t>M</t>
  </si>
  <si>
    <t>ROOT rho</t>
  </si>
  <si>
    <t>b</t>
  </si>
  <si>
    <t>mu</t>
  </si>
  <si>
    <t>G_mech</t>
  </si>
  <si>
    <t>modulus / GPa</t>
  </si>
  <si>
    <t>alpha*M*b*root rho</t>
  </si>
  <si>
    <t>Fukuhara1993</t>
  </si>
  <si>
    <t>J/mol</t>
  </si>
  <si>
    <t>Benrabah modified to exclude intrinsic strength</t>
  </si>
  <si>
    <t>Benrabah 2023  difitised FIg 3</t>
  </si>
  <si>
    <t>°Ç</t>
  </si>
  <si>
    <t>G mech</t>
  </si>
  <si>
    <t>gmech made positive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</si>
</sst>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'Sheet1 (2)'!$C$4:$C$10</c:f>
              <c:numCache>
                <c:formatCode>General</c:formatCode>
                <c:ptCount val="7"/>
                <c:pt idx="0">
                  <c:v>800</c:v>
                </c:pt>
                <c:pt idx="1">
                  <c:v>700</c:v>
                </c:pt>
                <c:pt idx="2">
                  <c:v>600</c:v>
                </c:pt>
                <c:pt idx="3">
                  <c:v>500</c:v>
                </c:pt>
                <c:pt idx="4">
                  <c:v>400</c:v>
                </c:pt>
                <c:pt idx="5">
                  <c:v>300</c:v>
                </c:pt>
                <c:pt idx="6">
                  <c:v>200</c:v>
                </c:pt>
              </c:numCache>
            </c:numRef>
          </c:xVal>
          <c:yVal>
            <c:numRef>
              <c:f>'Sheet1 (2)'!$O$4:$O$10</c:f>
              <c:numCache>
                <c:formatCode>0.00E+00</c:formatCode>
                <c:ptCount val="7"/>
                <c:pt idx="0">
                  <c:v>3.6988806813338235</c:v>
                </c:pt>
                <c:pt idx="1">
                  <c:v>4.9868335764510876</c:v>
                </c:pt>
                <c:pt idx="2">
                  <c:v>5.7717942300216842</c:v>
                </c:pt>
                <c:pt idx="3">
                  <c:v>6.2829920978856117</c:v>
                </c:pt>
                <c:pt idx="4">
                  <c:v>6.7496566358828742</c:v>
                </c:pt>
                <c:pt idx="5">
                  <c:v>7.4010172998534696</c:v>
                </c:pt>
                <c:pt idx="6">
                  <c:v>8.4663035456373983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2-AC47-BCDA-0F470E2717E5}"/>
            </c:ext>
          </c:extLst>
        </c:ser>
        <c:ser>
          <c:idx val="1"/>
          <c:order val="1"/>
          <c:spPr>
            <a:ln w="158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'Sheet1 (2)'!$J$17:$J$70</c:f>
              <c:numCache>
                <c:formatCode>General</c:formatCode>
                <c:ptCount val="54"/>
                <c:pt idx="0">
                  <c:v>153.192372738058</c:v>
                </c:pt>
                <c:pt idx="1">
                  <c:v>160.526656266511</c:v>
                </c:pt>
                <c:pt idx="2">
                  <c:v>168.41801865355501</c:v>
                </c:pt>
                <c:pt idx="3">
                  <c:v>176.31477026369203</c:v>
                </c:pt>
                <c:pt idx="4">
                  <c:v>185.33489687336601</c:v>
                </c:pt>
                <c:pt idx="5">
                  <c:v>194.35519456948799</c:v>
                </c:pt>
                <c:pt idx="6">
                  <c:v>202.814374162923</c:v>
                </c:pt>
                <c:pt idx="7">
                  <c:v>211.27023360998902</c:v>
                </c:pt>
                <c:pt idx="8">
                  <c:v>219.72929290826698</c:v>
                </c:pt>
                <c:pt idx="9">
                  <c:v>230.43088142519298</c:v>
                </c:pt>
                <c:pt idx="10">
                  <c:v>242.25786220640498</c:v>
                </c:pt>
                <c:pt idx="11">
                  <c:v>252.40145791316104</c:v>
                </c:pt>
                <c:pt idx="12">
                  <c:v>263.104650948781</c:v>
                </c:pt>
                <c:pt idx="13">
                  <c:v>273.24387403589196</c:v>
                </c:pt>
                <c:pt idx="14">
                  <c:v>283.38058623497</c:v>
                </c:pt>
                <c:pt idx="15">
                  <c:v>295.77087556003903</c:v>
                </c:pt>
                <c:pt idx="16">
                  <c:v>308.15465698994797</c:v>
                </c:pt>
                <c:pt idx="17">
                  <c:v>320.53827511006602</c:v>
                </c:pt>
                <c:pt idx="18">
                  <c:v>332.92557586596502</c:v>
                </c:pt>
                <c:pt idx="19">
                  <c:v>345.31145582668398</c:v>
                </c:pt>
                <c:pt idx="20">
                  <c:v>357.69473916173195</c:v>
                </c:pt>
                <c:pt idx="21">
                  <c:v>370.07295989326701</c:v>
                </c:pt>
                <c:pt idx="22">
                  <c:v>382.45765994074804</c:v>
                </c:pt>
                <c:pt idx="23">
                  <c:v>394.83574594170602</c:v>
                </c:pt>
                <c:pt idx="24">
                  <c:v>407.21447293359199</c:v>
                </c:pt>
                <c:pt idx="25">
                  <c:v>419.59187711617403</c:v>
                </c:pt>
                <c:pt idx="26">
                  <c:v>431.97993726259904</c:v>
                </c:pt>
                <c:pt idx="27">
                  <c:v>444.35474481950803</c:v>
                </c:pt>
                <c:pt idx="28">
                  <c:v>456.73125896373097</c:v>
                </c:pt>
                <c:pt idx="29">
                  <c:v>469.10809972753395</c:v>
                </c:pt>
                <c:pt idx="30">
                  <c:v>481.48445056196499</c:v>
                </c:pt>
                <c:pt idx="31">
                  <c:v>493.86608446812602</c:v>
                </c:pt>
                <c:pt idx="32">
                  <c:v>506.23961820866805</c:v>
                </c:pt>
                <c:pt idx="33">
                  <c:v>518.61995788473803</c:v>
                </c:pt>
                <c:pt idx="34">
                  <c:v>530.99405912680197</c:v>
                </c:pt>
                <c:pt idx="35">
                  <c:v>543.370573271024</c:v>
                </c:pt>
                <c:pt idx="36">
                  <c:v>555.746883278008</c:v>
                </c:pt>
                <c:pt idx="37">
                  <c:v>568.12047417697602</c:v>
                </c:pt>
                <c:pt idx="38">
                  <c:v>580.49609828283894</c:v>
                </c:pt>
                <c:pt idx="39">
                  <c:v>592.86717829377505</c:v>
                </c:pt>
                <c:pt idx="40">
                  <c:v>605.241891947554</c:v>
                </c:pt>
                <c:pt idx="41">
                  <c:v>617.61514397870701</c:v>
                </c:pt>
                <c:pt idx="42">
                  <c:v>629.98481952544296</c:v>
                </c:pt>
                <c:pt idx="43">
                  <c:v>642.35850024479601</c:v>
                </c:pt>
                <c:pt idx="44">
                  <c:v>654.72725717395895</c:v>
                </c:pt>
                <c:pt idx="45">
                  <c:v>667.09839842606698</c:v>
                </c:pt>
                <c:pt idx="46">
                  <c:v>679.46915590016602</c:v>
                </c:pt>
                <c:pt idx="47">
                  <c:v>690.15182599852403</c:v>
                </c:pt>
                <c:pt idx="48">
                  <c:v>702.33654129927004</c:v>
                </c:pt>
                <c:pt idx="49">
                  <c:v>716.57416103677701</c:v>
                </c:pt>
                <c:pt idx="50">
                  <c:v>728.94451023639999</c:v>
                </c:pt>
                <c:pt idx="51">
                  <c:v>741.31637005157995</c:v>
                </c:pt>
                <c:pt idx="52">
                  <c:v>753.90868175324999</c:v>
                </c:pt>
                <c:pt idx="53">
                  <c:v>760.42802492957003</c:v>
                </c:pt>
              </c:numCache>
            </c:numRef>
          </c:xVal>
          <c:yVal>
            <c:numRef>
              <c:f>'Sheet1 (2)'!$K$17:$K$70</c:f>
              <c:numCache>
                <c:formatCode>General</c:formatCode>
                <c:ptCount val="54"/>
                <c:pt idx="0">
                  <c:v>828.74497540489699</c:v>
                </c:pt>
                <c:pt idx="1">
                  <c:v>806.01669689669097</c:v>
                </c:pt>
                <c:pt idx="2">
                  <c:v>786.83227250909999</c:v>
                </c:pt>
                <c:pt idx="3">
                  <c:v>763.629027471717</c:v>
                </c:pt>
                <c:pt idx="4">
                  <c:v>740.64003154833995</c:v>
                </c:pt>
                <c:pt idx="5">
                  <c:v>717.52345401703406</c:v>
                </c:pt>
                <c:pt idx="6">
                  <c:v>693.87514438983203</c:v>
                </c:pt>
                <c:pt idx="7">
                  <c:v>672.70271534152096</c:v>
                </c:pt>
                <c:pt idx="8">
                  <c:v>649.14411153239496</c:v>
                </c:pt>
                <c:pt idx="9">
                  <c:v>629.16150221055295</c:v>
                </c:pt>
                <c:pt idx="10">
                  <c:v>607.88883886194401</c:v>
                </c:pt>
                <c:pt idx="11">
                  <c:v>585.04392216821202</c:v>
                </c:pt>
                <c:pt idx="12">
                  <c:v>563.86480033472799</c:v>
                </c:pt>
                <c:pt idx="13">
                  <c:v>544.28060857730395</c:v>
                </c:pt>
                <c:pt idx="14">
                  <c:v>526.56882189535304</c:v>
                </c:pt>
                <c:pt idx="15">
                  <c:v>504.19444736861101</c:v>
                </c:pt>
                <c:pt idx="16">
                  <c:v>486.67310323260301</c:v>
                </c:pt>
                <c:pt idx="17">
                  <c:v>469.27354154052699</c:v>
                </c:pt>
                <c:pt idx="18">
                  <c:v>449.12778573776097</c:v>
                </c:pt>
                <c:pt idx="19">
                  <c:v>430.04153719721302</c:v>
                </c:pt>
                <c:pt idx="20">
                  <c:v>412.89162951520098</c:v>
                </c:pt>
                <c:pt idx="21">
                  <c:v>399.51697759511399</c:v>
                </c:pt>
                <c:pt idx="22">
                  <c:v>381.31060721198298</c:v>
                </c:pt>
                <c:pt idx="23">
                  <c:v>368.03642580814102</c:v>
                </c:pt>
                <c:pt idx="24">
                  <c:v>354.28424831186197</c:v>
                </c:pt>
                <c:pt idx="25">
                  <c:v>341.51850861144101</c:v>
                </c:pt>
                <c:pt idx="26">
                  <c:v>320.80646444438599</c:v>
                </c:pt>
                <c:pt idx="27">
                  <c:v>309.977065602501</c:v>
                </c:pt>
                <c:pt idx="28">
                  <c:v>297.87504022151597</c:v>
                </c:pt>
                <c:pt idx="29">
                  <c:v>285.52944995266398</c:v>
                </c:pt>
                <c:pt idx="30">
                  <c:v>273.54920701561201</c:v>
                </c:pt>
                <c:pt idx="31">
                  <c:v>257.62930201732399</c:v>
                </c:pt>
                <c:pt idx="32">
                  <c:v>247.749806238117</c:v>
                </c:pt>
                <c:pt idx="33">
                  <c:v>232.795027107999</c:v>
                </c:pt>
                <c:pt idx="34">
                  <c:v>222.49233733612499</c:v>
                </c:pt>
                <c:pt idx="35">
                  <c:v>210.390311955139</c:v>
                </c:pt>
                <c:pt idx="36">
                  <c:v>198.44051462907001</c:v>
                </c:pt>
                <c:pt idx="37">
                  <c:v>188.51839499448701</c:v>
                </c:pt>
                <c:pt idx="38">
                  <c:v>177.08008393293699</c:v>
                </c:pt>
                <c:pt idx="39">
                  <c:v>169.03036937382501</c:v>
                </c:pt>
                <c:pt idx="40">
                  <c:v>158.270995437202</c:v>
                </c:pt>
                <c:pt idx="41">
                  <c:v>148.60157437378001</c:v>
                </c:pt>
                <c:pt idx="42">
                  <c:v>141.59918883249199</c:v>
                </c:pt>
                <c:pt idx="43">
                  <c:v>131.61008885374599</c:v>
                </c:pt>
                <c:pt idx="44">
                  <c:v>125.292729559582</c:v>
                </c:pt>
                <c:pt idx="45">
                  <c:v>117.197346583995</c:v>
                </c:pt>
                <c:pt idx="46">
                  <c:v>109.388152351651</c:v>
                </c:pt>
                <c:pt idx="47">
                  <c:v>103.51327801918301</c:v>
                </c:pt>
                <c:pt idx="48">
                  <c:v>94.783217788199906</c:v>
                </c:pt>
                <c:pt idx="49">
                  <c:v>91.379888409642206</c:v>
                </c:pt>
                <c:pt idx="50">
                  <c:v>83.875150287130793</c:v>
                </c:pt>
                <c:pt idx="51">
                  <c:v>75.243924558238405</c:v>
                </c:pt>
                <c:pt idx="52">
                  <c:v>69.804784660617003</c:v>
                </c:pt>
                <c:pt idx="53">
                  <c:v>68.237444607198199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B2-AC47-BCDA-0F470E2717E5}"/>
            </c:ext>
          </c:extLst>
        </c:ser>
        <c:ser>
          <c:idx val="2"/>
          <c:order val="2"/>
          <c:spPr>
            <a:ln w="317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2-F1B2-AC47-BCDA-0F470E2717E5}"/>
            </c:ext>
          </c:extLst>
        </c:ser>
        <c:ser>
          <c:idx val="3"/>
          <c:order val="3"/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Lit>
              <c:ptCount val="0"/>
            </c:numLit>
          </c:xVal>
          <c:yVal>
            <c:numLit>
              <c:ptCount val="0"/>
            </c:numLit>
          </c:yVal>
          <c:smooth val="0"/>
          <c:extLst>
            <c:ext xmlns:c16="http://schemas.microsoft.com/office/drawing/2014/chart" uri="{C3380CC4-5D6E-409C-BE32-E72D297353CC}">
              <c16:uniqueId val="{00000003-F1B2-AC47-BCDA-0F470E27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554415"/>
        <c:axId val="618556047"/>
      </c:scatterChart>
      <c:valAx>
        <c:axId val="618554415"/>
        <c:scaling>
          <c:orientation val="minMax"/>
          <c:max val="8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/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6047"/>
        <c:crosses val="autoZero"/>
        <c:crossBetween val="midCat"/>
        <c:majorUnit val="200"/>
      </c:valAx>
      <c:valAx>
        <c:axId val="618556047"/>
        <c:scaling>
          <c:orientation val="minMax"/>
          <c:max val="1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∆G</a:t>
                </a:r>
                <a:r>
                  <a:rPr lang="en-GB" baseline="-25000"/>
                  <a:t>mech</a:t>
                </a:r>
                <a:r>
                  <a:rPr lang="en-GB"/>
                  <a:t> / J mol</a:t>
                </a:r>
                <a:r>
                  <a:rPr lang="en-GB" baseline="30000"/>
                  <a:t>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54415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342900</xdr:colOff>
      <xdr:row>12</xdr:row>
      <xdr:rowOff>88900</xdr:rowOff>
    </xdr:from>
    <xdr:to>
      <xdr:col>18</xdr:col>
      <xdr:colOff>711200</xdr:colOff>
      <xdr:row>31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16AEC4-3EE9-9843-2443-5E0A176876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16</xdr:col>
      <xdr:colOff>86949</xdr:colOff>
      <xdr:row>15</xdr:row>
      <xdr:rowOff>1951</xdr:rowOff>
    </xdr:from>
    <xdr:ext cx="405432" cy="1722331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42F32F9-3114-C9FD-7104-92A2D0B98353}"/>
            </a:ext>
          </a:extLst>
        </xdr:cNvPr>
        <xdr:cNvSpPr txBox="1"/>
      </xdr:nvSpPr>
      <xdr:spPr>
        <a:xfrm rot="2872978">
          <a:off x="12331699" y="3708401"/>
          <a:ext cx="1722331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2000"/>
            <a:t>Benrabah et al.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0.36719</cdr:x>
      <cdr:y>0.63754</cdr:y>
    </cdr:from>
    <cdr:to>
      <cdr:x>0.55469</cdr:x>
      <cdr:y>0.72492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57A9D71-C53A-3BA8-D704-4E8B2A4F1717}"/>
            </a:ext>
          </a:extLst>
        </cdr:cNvPr>
        <cdr:cNvSpPr txBox="1"/>
      </cdr:nvSpPr>
      <cdr:spPr>
        <a:xfrm xmlns:a="http://schemas.openxmlformats.org/drawingml/2006/main">
          <a:off x="1790700" y="2501900"/>
          <a:ext cx="914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2000">
              <a:solidFill>
                <a:srgbClr val="FF0000"/>
              </a:solidFill>
            </a:rPr>
            <a:t>corrected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ECA70-0BAC-BB45-B464-6B0594EDFD00}">
  <dimension ref="A1:O70"/>
  <sheetViews>
    <sheetView tabSelected="1" workbookViewId="0">
      <selection activeCell="L3" sqref="L3"/>
    </sheetView>
  </sheetViews>
  <sheetFormatPr baseColWidth="10" defaultRowHeight="16" x14ac:dyDescent="0.2"/>
  <cols>
    <col min="1" max="1" width="18.5" customWidth="1"/>
    <col min="4" max="4" width="8.6640625" customWidth="1"/>
    <col min="5" max="5" width="6.1640625" customWidth="1"/>
    <col min="6" max="6" width="5.83203125" customWidth="1"/>
    <col min="7" max="7" width="6.33203125" customWidth="1"/>
    <col min="8" max="8" width="6.1640625" customWidth="1"/>
    <col min="9" max="9" width="5" customWidth="1"/>
    <col min="10" max="10" width="17.6640625" customWidth="1"/>
    <col min="11" max="11" width="13" customWidth="1"/>
    <col min="12" max="12" width="20" customWidth="1"/>
    <col min="14" max="14" width="12.5" customWidth="1"/>
    <col min="15" max="15" width="10.83203125" customWidth="1"/>
    <col min="16" max="16" width="14.1640625" customWidth="1"/>
  </cols>
  <sheetData>
    <row r="1" spans="1:15" x14ac:dyDescent="0.2">
      <c r="A1" t="s">
        <v>9</v>
      </c>
      <c r="K1" t="s">
        <v>11</v>
      </c>
      <c r="L1" t="s">
        <v>26</v>
      </c>
      <c r="N1" t="s">
        <v>22</v>
      </c>
      <c r="O1" t="s">
        <v>21</v>
      </c>
    </row>
    <row r="2" spans="1:15" x14ac:dyDescent="0.2">
      <c r="A2" t="s">
        <v>0</v>
      </c>
      <c r="B2" t="s">
        <v>1</v>
      </c>
      <c r="C2" t="s">
        <v>0</v>
      </c>
      <c r="D2" t="s">
        <v>2</v>
      </c>
      <c r="E2" t="s">
        <v>3</v>
      </c>
      <c r="F2" t="s">
        <v>4</v>
      </c>
      <c r="G2" t="s">
        <v>7</v>
      </c>
      <c r="H2" t="s">
        <v>5</v>
      </c>
      <c r="I2" t="s">
        <v>6</v>
      </c>
      <c r="J2" t="s">
        <v>8</v>
      </c>
      <c r="K2" t="s">
        <v>10</v>
      </c>
      <c r="L2" t="s">
        <v>13</v>
      </c>
      <c r="M2" t="s">
        <v>14</v>
      </c>
      <c r="N2" t="s">
        <v>24</v>
      </c>
      <c r="O2" t="s">
        <v>25</v>
      </c>
    </row>
    <row r="3" spans="1:15" x14ac:dyDescent="0.2">
      <c r="A3">
        <v>900</v>
      </c>
      <c r="B3">
        <f>A3-25</f>
        <v>875</v>
      </c>
      <c r="C3">
        <f>A3</f>
        <v>900</v>
      </c>
      <c r="D3">
        <v>0.7</v>
      </c>
      <c r="E3">
        <v>0</v>
      </c>
      <c r="F3">
        <v>0</v>
      </c>
      <c r="G3">
        <v>0</v>
      </c>
      <c r="H3">
        <v>0</v>
      </c>
      <c r="I3">
        <v>0</v>
      </c>
      <c r="J3">
        <v>67.8</v>
      </c>
      <c r="K3" s="1">
        <f>($J$3+354*D3+20.8*G3+3.7*E3+14.5*F3+1.9*H3+0.2*I3)*(1-0.0026*B3+0.0000047*POWER(B3,2)-0.00000000326*POWER(B3,3))</f>
        <v>44.023734374999897</v>
      </c>
      <c r="L3">
        <f>(1-0.0026*C3+0.0000047*POWER(C3,2)-0.00000000326*POWER(C3,3))*15.4*(0.23*D3+0.0024*E3+0.0094*F3+0.00123*H3+0.013*G3+0.00012*I3)</f>
        <v>0.22428652400000054</v>
      </c>
      <c r="M3" s="2">
        <f>$B$18*N3+L3</f>
        <v>0.35515643628277088</v>
      </c>
      <c r="N3">
        <f>-A3*0.0345+77.033</f>
        <v>45.982999999999997</v>
      </c>
      <c r="O3" s="2">
        <f>$B$13*M3*1000000*$B$17*0.5/0.0000000015</f>
        <v>1.678706088829897</v>
      </c>
    </row>
    <row r="4" spans="1:15" x14ac:dyDescent="0.2">
      <c r="A4">
        <v>800</v>
      </c>
      <c r="B4">
        <f t="shared" ref="B4:B10" si="0">A4-25</f>
        <v>775</v>
      </c>
      <c r="C4">
        <f t="shared" ref="C4:C10" si="1">A4</f>
        <v>800</v>
      </c>
      <c r="D4">
        <v>0.7</v>
      </c>
      <c r="E4">
        <v>0</v>
      </c>
      <c r="F4">
        <v>0</v>
      </c>
      <c r="G4">
        <v>0</v>
      </c>
      <c r="H4">
        <v>0</v>
      </c>
      <c r="I4">
        <v>0</v>
      </c>
      <c r="K4" s="1">
        <f t="shared" ref="K4:K10" si="2">($J$3+354*D4+20.8*G4+3.7*E4+14.5*F4+1.9*H4+0.2*I4)*(1-0.0026*B4+0.0000047*POWER(B4,2)-0.00000000326*POWER(B4,3))</f>
        <v>91.66868287500003</v>
      </c>
      <c r="L4">
        <f t="shared" ref="L4:L10" si="3">(1-0.0026*C4+0.0000047*POWER(C4,2)-0.00000000326*POWER(C4,3))*15.4*(0.23*D4+0.0024*E4+0.0094*F4+0.00123*H4+0.013*G4+0.00012*I4)</f>
        <v>0.64186707200000004</v>
      </c>
      <c r="M4" s="2">
        <f t="shared" ref="M4:M10" si="4">$B$18*N4+L4</f>
        <v>0.78255585641759318</v>
      </c>
      <c r="N4">
        <f t="shared" ref="N4:N10" si="5">-A4*0.0345+77.033</f>
        <v>49.433</v>
      </c>
      <c r="O4" s="2">
        <f t="shared" ref="O4:O10" si="6">$B$13*M4*1000000*$B$17*0.5/0.0000000015</f>
        <v>3.6988806813338235</v>
      </c>
    </row>
    <row r="5" spans="1:15" x14ac:dyDescent="0.2">
      <c r="A5">
        <v>700</v>
      </c>
      <c r="B5">
        <f t="shared" si="0"/>
        <v>675</v>
      </c>
      <c r="C5">
        <f t="shared" si="1"/>
        <v>700</v>
      </c>
      <c r="D5">
        <v>0.7</v>
      </c>
      <c r="E5">
        <v>0</v>
      </c>
      <c r="F5">
        <v>0</v>
      </c>
      <c r="G5">
        <v>0</v>
      </c>
      <c r="H5">
        <v>0</v>
      </c>
      <c r="I5">
        <v>0</v>
      </c>
      <c r="K5" s="1">
        <f t="shared" si="2"/>
        <v>121.138227375</v>
      </c>
      <c r="L5">
        <f t="shared" si="3"/>
        <v>0.90453470800000035</v>
      </c>
      <c r="M5" s="2">
        <f t="shared" si="4"/>
        <v>1.0550423645524163</v>
      </c>
      <c r="N5">
        <f t="shared" si="5"/>
        <v>52.882999999999996</v>
      </c>
      <c r="O5" s="2">
        <f t="shared" si="6"/>
        <v>4.9868335764510876</v>
      </c>
    </row>
    <row r="6" spans="1:15" x14ac:dyDescent="0.2">
      <c r="A6">
        <v>600</v>
      </c>
      <c r="B6">
        <f t="shared" si="0"/>
        <v>575</v>
      </c>
      <c r="C6">
        <f t="shared" si="1"/>
        <v>600</v>
      </c>
      <c r="D6">
        <v>0.7</v>
      </c>
      <c r="E6">
        <v>0</v>
      </c>
      <c r="F6">
        <v>0</v>
      </c>
      <c r="G6">
        <v>0</v>
      </c>
      <c r="H6">
        <v>0</v>
      </c>
      <c r="I6">
        <v>0</v>
      </c>
      <c r="K6" s="1">
        <f t="shared" si="2"/>
        <v>138.60550387500001</v>
      </c>
      <c r="L6">
        <f t="shared" si="3"/>
        <v>1.0607864960000004</v>
      </c>
      <c r="M6" s="2">
        <f t="shared" si="4"/>
        <v>1.2211130246872393</v>
      </c>
      <c r="N6">
        <f t="shared" si="5"/>
        <v>56.332999999999998</v>
      </c>
      <c r="O6" s="2">
        <f t="shared" si="6"/>
        <v>5.7717942300216842</v>
      </c>
    </row>
    <row r="7" spans="1:15" x14ac:dyDescent="0.2">
      <c r="A7">
        <v>500</v>
      </c>
      <c r="B7">
        <f t="shared" si="0"/>
        <v>475</v>
      </c>
      <c r="C7">
        <f t="shared" si="1"/>
        <v>500</v>
      </c>
      <c r="D7">
        <v>0.7</v>
      </c>
      <c r="E7">
        <v>0</v>
      </c>
      <c r="F7">
        <v>0</v>
      </c>
      <c r="G7">
        <v>0</v>
      </c>
      <c r="H7">
        <v>0</v>
      </c>
      <c r="I7">
        <v>0</v>
      </c>
      <c r="K7" s="1">
        <f t="shared" si="2"/>
        <v>150.24364837499999</v>
      </c>
      <c r="L7">
        <f t="shared" si="3"/>
        <v>1.1591195000000001</v>
      </c>
      <c r="M7" s="2">
        <f t="shared" si="4"/>
        <v>1.3292649008220616</v>
      </c>
      <c r="N7">
        <f t="shared" si="5"/>
        <v>59.783000000000001</v>
      </c>
      <c r="O7" s="2">
        <f t="shared" si="6"/>
        <v>6.2829920978856117</v>
      </c>
    </row>
    <row r="8" spans="1:15" x14ac:dyDescent="0.2">
      <c r="A8">
        <v>400</v>
      </c>
      <c r="B8">
        <f t="shared" si="0"/>
        <v>375</v>
      </c>
      <c r="C8">
        <f t="shared" si="1"/>
        <v>400</v>
      </c>
      <c r="D8">
        <v>0.7</v>
      </c>
      <c r="E8">
        <v>0</v>
      </c>
      <c r="F8">
        <v>0</v>
      </c>
      <c r="G8">
        <v>0</v>
      </c>
      <c r="H8">
        <v>0</v>
      </c>
      <c r="I8">
        <v>0</v>
      </c>
      <c r="K8" s="1">
        <f t="shared" si="2"/>
        <v>162.22579687499999</v>
      </c>
      <c r="L8">
        <f t="shared" si="3"/>
        <v>1.248030784</v>
      </c>
      <c r="M8" s="2">
        <f t="shared" si="4"/>
        <v>1.4279950569568844</v>
      </c>
      <c r="N8">
        <f t="shared" si="5"/>
        <v>63.233000000000004</v>
      </c>
      <c r="O8" s="2">
        <f t="shared" si="6"/>
        <v>6.7496566358828742</v>
      </c>
    </row>
    <row r="9" spans="1:15" x14ac:dyDescent="0.2">
      <c r="A9">
        <v>300</v>
      </c>
      <c r="B9">
        <f t="shared" si="0"/>
        <v>275</v>
      </c>
      <c r="C9">
        <f t="shared" si="1"/>
        <v>300</v>
      </c>
      <c r="D9">
        <v>0.7</v>
      </c>
      <c r="E9">
        <v>0</v>
      </c>
      <c r="F9">
        <v>0</v>
      </c>
      <c r="G9">
        <v>0</v>
      </c>
      <c r="H9">
        <v>0</v>
      </c>
      <c r="I9">
        <v>0</v>
      </c>
      <c r="K9" s="1">
        <f t="shared" si="2"/>
        <v>180.72508537499996</v>
      </c>
      <c r="L9">
        <f t="shared" si="3"/>
        <v>1.3760174120000002</v>
      </c>
      <c r="M9" s="2">
        <f t="shared" si="4"/>
        <v>1.5658005570917073</v>
      </c>
      <c r="N9">
        <f t="shared" si="5"/>
        <v>66.682999999999993</v>
      </c>
      <c r="O9" s="2">
        <f t="shared" si="6"/>
        <v>7.4010172998534696</v>
      </c>
    </row>
    <row r="10" spans="1:15" x14ac:dyDescent="0.2">
      <c r="A10">
        <v>200</v>
      </c>
      <c r="B10">
        <f t="shared" si="0"/>
        <v>175</v>
      </c>
      <c r="C10">
        <f t="shared" si="1"/>
        <v>200</v>
      </c>
      <c r="D10">
        <v>0.7</v>
      </c>
      <c r="E10">
        <v>0</v>
      </c>
      <c r="F10">
        <v>0</v>
      </c>
      <c r="G10">
        <v>0</v>
      </c>
      <c r="H10">
        <v>0</v>
      </c>
      <c r="I10">
        <v>0</v>
      </c>
      <c r="K10" s="1">
        <f t="shared" si="2"/>
        <v>211.91464987499995</v>
      </c>
      <c r="L10">
        <f t="shared" si="3"/>
        <v>1.5915764479999999</v>
      </c>
      <c r="M10" s="2">
        <f t="shared" si="4"/>
        <v>1.7911784652265299</v>
      </c>
      <c r="N10">
        <f t="shared" si="5"/>
        <v>70.132999999999996</v>
      </c>
      <c r="O10" s="2">
        <f t="shared" si="6"/>
        <v>8.4663035456373983</v>
      </c>
    </row>
    <row r="13" spans="1:15" x14ac:dyDescent="0.2">
      <c r="A13" t="s">
        <v>15</v>
      </c>
      <c r="B13" s="2">
        <v>7.0899999999999999E-6</v>
      </c>
    </row>
    <row r="14" spans="1:15" x14ac:dyDescent="0.2">
      <c r="A14" t="s">
        <v>16</v>
      </c>
      <c r="B14">
        <v>0.15</v>
      </c>
    </row>
    <row r="15" spans="1:15" x14ac:dyDescent="0.2">
      <c r="A15" t="s">
        <v>17</v>
      </c>
      <c r="B15">
        <v>3</v>
      </c>
    </row>
    <row r="16" spans="1:15" x14ac:dyDescent="0.2">
      <c r="A16" t="s">
        <v>18</v>
      </c>
      <c r="B16">
        <f>SQRT(10000000000000)</f>
        <v>3162277.6601683795</v>
      </c>
      <c r="J16" t="s">
        <v>28</v>
      </c>
      <c r="K16" t="s">
        <v>29</v>
      </c>
      <c r="L16" t="s">
        <v>27</v>
      </c>
    </row>
    <row r="17" spans="1:12" x14ac:dyDescent="0.2">
      <c r="A17" t="s">
        <v>19</v>
      </c>
      <c r="B17" s="2">
        <v>2.0000000000000001E-9</v>
      </c>
      <c r="J17">
        <v>153.192372738058</v>
      </c>
      <c r="K17">
        <v>828.74497540489699</v>
      </c>
      <c r="L17" t="s">
        <v>30</v>
      </c>
    </row>
    <row r="18" spans="1:12" x14ac:dyDescent="0.2">
      <c r="A18" t="s">
        <v>23</v>
      </c>
      <c r="B18" s="2">
        <f>B14*B15*B17*B16</f>
        <v>2.8460498941515417E-3</v>
      </c>
      <c r="J18">
        <v>160.526656266511</v>
      </c>
      <c r="K18">
        <v>806.01669689669097</v>
      </c>
    </row>
    <row r="19" spans="1:12" x14ac:dyDescent="0.2">
      <c r="J19">
        <v>168.41801865355501</v>
      </c>
      <c r="K19">
        <v>786.83227250909999</v>
      </c>
    </row>
    <row r="20" spans="1:12" x14ac:dyDescent="0.2">
      <c r="J20">
        <v>176.31477026369203</v>
      </c>
      <c r="K20">
        <v>763.629027471717</v>
      </c>
    </row>
    <row r="21" spans="1:12" x14ac:dyDescent="0.2">
      <c r="J21">
        <v>185.33489687336601</v>
      </c>
      <c r="K21">
        <v>740.64003154833995</v>
      </c>
    </row>
    <row r="22" spans="1:12" x14ac:dyDescent="0.2">
      <c r="J22">
        <v>194.35519456948799</v>
      </c>
      <c r="K22">
        <v>717.52345401703406</v>
      </c>
    </row>
    <row r="23" spans="1:12" x14ac:dyDescent="0.2">
      <c r="J23">
        <v>202.814374162923</v>
      </c>
      <c r="K23">
        <v>693.87514438983203</v>
      </c>
    </row>
    <row r="24" spans="1:12" x14ac:dyDescent="0.2">
      <c r="J24">
        <v>211.27023360998902</v>
      </c>
      <c r="K24">
        <v>672.70271534152096</v>
      </c>
    </row>
    <row r="25" spans="1:12" x14ac:dyDescent="0.2">
      <c r="J25">
        <v>219.72929290826698</v>
      </c>
      <c r="K25">
        <v>649.14411153239496</v>
      </c>
    </row>
    <row r="26" spans="1:12" x14ac:dyDescent="0.2">
      <c r="J26">
        <v>230.43088142519298</v>
      </c>
      <c r="K26">
        <v>629.16150221055295</v>
      </c>
    </row>
    <row r="27" spans="1:12" x14ac:dyDescent="0.2">
      <c r="J27">
        <v>242.25786220640498</v>
      </c>
      <c r="K27">
        <v>607.88883886194401</v>
      </c>
    </row>
    <row r="28" spans="1:12" x14ac:dyDescent="0.2">
      <c r="J28">
        <v>252.40145791316104</v>
      </c>
      <c r="K28">
        <v>585.04392216821202</v>
      </c>
    </row>
    <row r="29" spans="1:12" x14ac:dyDescent="0.2">
      <c r="J29">
        <v>263.104650948781</v>
      </c>
      <c r="K29">
        <v>563.86480033472799</v>
      </c>
    </row>
    <row r="30" spans="1:12" x14ac:dyDescent="0.2">
      <c r="J30">
        <v>273.24387403589196</v>
      </c>
      <c r="K30">
        <v>544.28060857730395</v>
      </c>
    </row>
    <row r="31" spans="1:12" x14ac:dyDescent="0.2">
      <c r="J31">
        <v>283.38058623497</v>
      </c>
      <c r="K31">
        <v>526.56882189535304</v>
      </c>
    </row>
    <row r="32" spans="1:12" x14ac:dyDescent="0.2">
      <c r="J32">
        <v>295.77087556003903</v>
      </c>
      <c r="K32">
        <v>504.19444736861101</v>
      </c>
    </row>
    <row r="33" spans="10:11" x14ac:dyDescent="0.2">
      <c r="J33">
        <v>308.15465698994797</v>
      </c>
      <c r="K33">
        <v>486.67310323260301</v>
      </c>
    </row>
    <row r="34" spans="10:11" x14ac:dyDescent="0.2">
      <c r="J34">
        <v>320.53827511006602</v>
      </c>
      <c r="K34">
        <v>469.27354154052699</v>
      </c>
    </row>
    <row r="35" spans="10:11" x14ac:dyDescent="0.2">
      <c r="J35">
        <v>332.92557586596502</v>
      </c>
      <c r="K35">
        <v>449.12778573776097</v>
      </c>
    </row>
    <row r="36" spans="10:11" x14ac:dyDescent="0.2">
      <c r="J36">
        <v>345.31145582668398</v>
      </c>
      <c r="K36">
        <v>430.04153719721302</v>
      </c>
    </row>
    <row r="37" spans="10:11" x14ac:dyDescent="0.2">
      <c r="J37">
        <v>357.69473916173195</v>
      </c>
      <c r="K37">
        <v>412.89162951520098</v>
      </c>
    </row>
    <row r="38" spans="10:11" x14ac:dyDescent="0.2">
      <c r="J38">
        <v>370.07295989326701</v>
      </c>
      <c r="K38">
        <v>399.51697759511399</v>
      </c>
    </row>
    <row r="39" spans="10:11" x14ac:dyDescent="0.2">
      <c r="J39">
        <v>382.45765994074804</v>
      </c>
      <c r="K39">
        <v>381.31060721198298</v>
      </c>
    </row>
    <row r="40" spans="10:11" x14ac:dyDescent="0.2">
      <c r="J40">
        <v>394.83574594170602</v>
      </c>
      <c r="K40">
        <v>368.03642580814102</v>
      </c>
    </row>
    <row r="41" spans="10:11" x14ac:dyDescent="0.2">
      <c r="J41">
        <v>407.21447293359199</v>
      </c>
      <c r="K41">
        <v>354.28424831186197</v>
      </c>
    </row>
    <row r="42" spans="10:11" x14ac:dyDescent="0.2">
      <c r="J42">
        <v>419.59187711617403</v>
      </c>
      <c r="K42">
        <v>341.51850861144101</v>
      </c>
    </row>
    <row r="43" spans="10:11" x14ac:dyDescent="0.2">
      <c r="J43">
        <v>431.97993726259904</v>
      </c>
      <c r="K43">
        <v>320.80646444438599</v>
      </c>
    </row>
    <row r="44" spans="10:11" x14ac:dyDescent="0.2">
      <c r="J44">
        <v>444.35474481950803</v>
      </c>
      <c r="K44">
        <v>309.977065602501</v>
      </c>
    </row>
    <row r="45" spans="10:11" x14ac:dyDescent="0.2">
      <c r="J45">
        <v>456.73125896373097</v>
      </c>
      <c r="K45">
        <v>297.87504022151597</v>
      </c>
    </row>
    <row r="46" spans="10:11" x14ac:dyDescent="0.2">
      <c r="J46">
        <v>469.10809972753395</v>
      </c>
      <c r="K46">
        <v>285.52944995266398</v>
      </c>
    </row>
    <row r="47" spans="10:11" x14ac:dyDescent="0.2">
      <c r="J47">
        <v>481.48445056196499</v>
      </c>
      <c r="K47">
        <v>273.54920701561201</v>
      </c>
    </row>
    <row r="48" spans="10:11" x14ac:dyDescent="0.2">
      <c r="J48">
        <v>493.86608446812602</v>
      </c>
      <c r="K48">
        <v>257.62930201732399</v>
      </c>
    </row>
    <row r="49" spans="10:11" x14ac:dyDescent="0.2">
      <c r="J49">
        <v>506.23961820866805</v>
      </c>
      <c r="K49">
        <v>247.749806238117</v>
      </c>
    </row>
    <row r="50" spans="10:11" x14ac:dyDescent="0.2">
      <c r="J50">
        <v>518.61995788473803</v>
      </c>
      <c r="K50">
        <v>232.795027107999</v>
      </c>
    </row>
    <row r="51" spans="10:11" x14ac:dyDescent="0.2">
      <c r="J51">
        <v>530.99405912680197</v>
      </c>
      <c r="K51">
        <v>222.49233733612499</v>
      </c>
    </row>
    <row r="52" spans="10:11" x14ac:dyDescent="0.2">
      <c r="J52">
        <v>543.370573271024</v>
      </c>
      <c r="K52">
        <v>210.390311955139</v>
      </c>
    </row>
    <row r="53" spans="10:11" x14ac:dyDescent="0.2">
      <c r="J53">
        <v>555.746883278008</v>
      </c>
      <c r="K53">
        <v>198.44051462907001</v>
      </c>
    </row>
    <row r="54" spans="10:11" x14ac:dyDescent="0.2">
      <c r="J54">
        <v>568.12047417697602</v>
      </c>
      <c r="K54">
        <v>188.51839499448701</v>
      </c>
    </row>
    <row r="55" spans="10:11" x14ac:dyDescent="0.2">
      <c r="J55">
        <v>580.49609828283894</v>
      </c>
      <c r="K55">
        <v>177.08008393293699</v>
      </c>
    </row>
    <row r="56" spans="10:11" x14ac:dyDescent="0.2">
      <c r="J56">
        <v>592.86717829377505</v>
      </c>
      <c r="K56">
        <v>169.03036937382501</v>
      </c>
    </row>
    <row r="57" spans="10:11" x14ac:dyDescent="0.2">
      <c r="J57">
        <v>605.241891947554</v>
      </c>
      <c r="K57">
        <v>158.270995437202</v>
      </c>
    </row>
    <row r="58" spans="10:11" x14ac:dyDescent="0.2">
      <c r="J58">
        <v>617.61514397870701</v>
      </c>
      <c r="K58">
        <v>148.60157437378001</v>
      </c>
    </row>
    <row r="59" spans="10:11" x14ac:dyDescent="0.2">
      <c r="J59">
        <v>629.98481952544296</v>
      </c>
      <c r="K59">
        <v>141.59918883249199</v>
      </c>
    </row>
    <row r="60" spans="10:11" x14ac:dyDescent="0.2">
      <c r="J60">
        <v>642.35850024479601</v>
      </c>
      <c r="K60">
        <v>131.61008885374599</v>
      </c>
    </row>
    <row r="61" spans="10:11" x14ac:dyDescent="0.2">
      <c r="J61">
        <v>654.72725717395895</v>
      </c>
      <c r="K61">
        <v>125.292729559582</v>
      </c>
    </row>
    <row r="62" spans="10:11" x14ac:dyDescent="0.2">
      <c r="J62">
        <v>667.09839842606698</v>
      </c>
      <c r="K62">
        <v>117.197346583995</v>
      </c>
    </row>
    <row r="63" spans="10:11" x14ac:dyDescent="0.2">
      <c r="J63">
        <v>679.46915590016602</v>
      </c>
      <c r="K63">
        <v>109.388152351651</v>
      </c>
    </row>
    <row r="64" spans="10:11" x14ac:dyDescent="0.2">
      <c r="J64">
        <v>690.15182599852403</v>
      </c>
      <c r="K64">
        <v>103.51327801918301</v>
      </c>
    </row>
    <row r="65" spans="10:11" x14ac:dyDescent="0.2">
      <c r="J65">
        <v>702.33654129927004</v>
      </c>
      <c r="K65">
        <v>94.783217788199906</v>
      </c>
    </row>
    <row r="66" spans="10:11" x14ac:dyDescent="0.2">
      <c r="J66">
        <v>716.57416103677701</v>
      </c>
      <c r="K66">
        <v>91.379888409642206</v>
      </c>
    </row>
    <row r="67" spans="10:11" x14ac:dyDescent="0.2">
      <c r="J67">
        <v>728.94451023639999</v>
      </c>
      <c r="K67">
        <v>83.875150287130793</v>
      </c>
    </row>
    <row r="68" spans="10:11" x14ac:dyDescent="0.2">
      <c r="J68">
        <v>741.31637005157995</v>
      </c>
      <c r="K68">
        <v>75.243924558238405</v>
      </c>
    </row>
    <row r="69" spans="10:11" x14ac:dyDescent="0.2">
      <c r="J69">
        <v>753.90868175324999</v>
      </c>
      <c r="K69">
        <v>69.804784660617003</v>
      </c>
    </row>
    <row r="70" spans="10:11" x14ac:dyDescent="0.2">
      <c r="J70">
        <v>760.42802492957003</v>
      </c>
      <c r="K70">
        <v>68.237444607198199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FFA31-1336-024D-B6EF-216A1ABC60C9}">
  <dimension ref="A1:O19"/>
  <sheetViews>
    <sheetView workbookViewId="0">
      <selection activeCell="D30" sqref="D30"/>
    </sheetView>
  </sheetViews>
  <sheetFormatPr baseColWidth="10" defaultRowHeight="16" x14ac:dyDescent="0.2"/>
  <cols>
    <col min="4" max="4" width="8.6640625" customWidth="1"/>
    <col min="5" max="5" width="6.1640625" customWidth="1"/>
    <col min="6" max="6" width="5.83203125" customWidth="1"/>
    <col min="7" max="7" width="6.33203125" customWidth="1"/>
    <col min="8" max="8" width="6.1640625" customWidth="1"/>
    <col min="9" max="9" width="5" customWidth="1"/>
    <col min="10" max="10" width="17.6640625" customWidth="1"/>
    <col min="11" max="11" width="13" customWidth="1"/>
    <col min="12" max="12" width="12" customWidth="1"/>
  </cols>
  <sheetData>
    <row r="1" spans="1:15" x14ac:dyDescent="0.2">
      <c r="A1" t="s">
        <v>9</v>
      </c>
      <c r="K1" t="s">
        <v>11</v>
      </c>
      <c r="L1" t="s">
        <v>12</v>
      </c>
      <c r="N1" t="s">
        <v>22</v>
      </c>
      <c r="O1" t="s">
        <v>21</v>
      </c>
    </row>
    <row r="2" spans="1:15" x14ac:dyDescent="0.2">
      <c r="A2" t="s">
        <v>0</v>
      </c>
      <c r="B2" t="s">
        <v>1</v>
      </c>
      <c r="C2" t="s">
        <v>0</v>
      </c>
      <c r="D2" t="s">
        <v>2</v>
      </c>
      <c r="E2" t="s">
        <v>3</v>
      </c>
      <c r="F2" t="s">
        <v>4</v>
      </c>
      <c r="G2" t="s">
        <v>7</v>
      </c>
      <c r="H2" t="s">
        <v>5</v>
      </c>
      <c r="I2" t="s">
        <v>6</v>
      </c>
      <c r="J2" t="s">
        <v>8</v>
      </c>
      <c r="K2" t="s">
        <v>10</v>
      </c>
      <c r="L2" t="s">
        <v>13</v>
      </c>
      <c r="M2" t="s">
        <v>14</v>
      </c>
    </row>
    <row r="3" spans="1:15" x14ac:dyDescent="0.2">
      <c r="A3">
        <v>900</v>
      </c>
      <c r="B3">
        <f>A3-25</f>
        <v>875</v>
      </c>
      <c r="C3">
        <f>A3</f>
        <v>900</v>
      </c>
      <c r="D3">
        <v>0.91</v>
      </c>
      <c r="E3">
        <v>0</v>
      </c>
      <c r="F3">
        <v>0</v>
      </c>
      <c r="G3">
        <v>0</v>
      </c>
      <c r="H3">
        <v>0</v>
      </c>
      <c r="I3">
        <v>0</v>
      </c>
      <c r="J3">
        <v>67.8</v>
      </c>
      <c r="K3" s="1">
        <f>($J$3+354*D3+20.8*G3+3.7*E3+14.5*F3+1.9*H3+0.2*I3)*(1-0.0026*B3+0.0000047*POWER(B3,2)-0.00000000326*POWER(B3,3))</f>
        <v>54.393583593749881</v>
      </c>
      <c r="L3">
        <f>(1-0.0026*C3+0.0000047*POWER(C3,2)-0.00000000326*POWER(C3,3))*15.4*(5.7+0.23*D3+0.0024*E3+0.0094*F3+0.00123*H3+0.013*G3+0.00012*I3)</f>
        <v>8.2321512812000197</v>
      </c>
      <c r="M3" s="2">
        <f>$B$18*N3+L3</f>
        <v>8.3630211934827905</v>
      </c>
      <c r="N3">
        <f>-A3*0.0345+77.033</f>
        <v>45.982999999999997</v>
      </c>
      <c r="O3" s="2">
        <f>$B$13*M3*1000000*$B$17*0.5/0.0000000015</f>
        <v>39.529213507861989</v>
      </c>
    </row>
    <row r="4" spans="1:15" x14ac:dyDescent="0.2">
      <c r="A4">
        <v>800</v>
      </c>
      <c r="B4">
        <f t="shared" ref="B4:B10" si="0">A4-25</f>
        <v>775</v>
      </c>
      <c r="C4">
        <f t="shared" ref="C4:C10" si="1">A4</f>
        <v>800</v>
      </c>
      <c r="D4">
        <v>0.91</v>
      </c>
      <c r="E4">
        <v>0</v>
      </c>
      <c r="F4">
        <v>0</v>
      </c>
      <c r="G4">
        <v>0</v>
      </c>
      <c r="H4">
        <v>0</v>
      </c>
      <c r="I4">
        <v>0</v>
      </c>
      <c r="K4" s="1">
        <f t="shared" ref="K4:K10" si="2">($J$3+354*D4+20.8*G4+3.7*E4+14.5*F4+1.9*H4+0.2*I4)*(1-0.0026*B4+0.0000047*POWER(B4,2)-0.00000000326*POWER(B4,3))</f>
        <v>113.26136311875004</v>
      </c>
      <c r="L4">
        <f t="shared" ref="L4:L10" si="3">(1-0.0026*C4+0.0000047*POWER(C4,2)-0.00000000326*POWER(C4,3))*15.4*(5.7+0.23*D4+0.0024*E4+0.0094*F4+0.00123*H4+0.013*G4+0.00012*I4)</f>
        <v>23.5589135936</v>
      </c>
      <c r="M4" s="2">
        <f t="shared" ref="M4:M10" si="4">$B$18*N4+L4</f>
        <v>23.699602378017595</v>
      </c>
      <c r="N4">
        <f t="shared" ref="N4:N10" si="5">-A4*0.0345+77.033</f>
        <v>49.433</v>
      </c>
      <c r="O4" s="2">
        <f t="shared" ref="O4:O10" si="6">$B$13*M4*1000000*$B$17*0.5/0.0000000015</f>
        <v>112.02012057342984</v>
      </c>
    </row>
    <row r="5" spans="1:15" x14ac:dyDescent="0.2">
      <c r="A5">
        <v>700</v>
      </c>
      <c r="B5">
        <f t="shared" si="0"/>
        <v>675</v>
      </c>
      <c r="C5">
        <f t="shared" si="1"/>
        <v>700</v>
      </c>
      <c r="D5">
        <v>0.91</v>
      </c>
      <c r="E5">
        <v>0</v>
      </c>
      <c r="F5">
        <v>0</v>
      </c>
      <c r="G5">
        <v>0</v>
      </c>
      <c r="H5">
        <v>0</v>
      </c>
      <c r="I5">
        <v>0</v>
      </c>
      <c r="K5" s="1">
        <f t="shared" si="2"/>
        <v>149.67249804375001</v>
      </c>
      <c r="L5">
        <f t="shared" si="3"/>
        <v>33.199794720400014</v>
      </c>
      <c r="M5" s="2">
        <f t="shared" si="4"/>
        <v>33.350302376952428</v>
      </c>
      <c r="N5">
        <f t="shared" si="5"/>
        <v>52.882999999999996</v>
      </c>
      <c r="O5" s="2">
        <f t="shared" si="6"/>
        <v>157.63576256839514</v>
      </c>
    </row>
    <row r="6" spans="1:15" x14ac:dyDescent="0.2">
      <c r="A6">
        <v>600</v>
      </c>
      <c r="B6">
        <f t="shared" si="0"/>
        <v>575</v>
      </c>
      <c r="C6">
        <f t="shared" si="1"/>
        <v>600</v>
      </c>
      <c r="D6">
        <v>0.91</v>
      </c>
      <c r="E6">
        <v>0</v>
      </c>
      <c r="F6">
        <v>0</v>
      </c>
      <c r="G6">
        <v>0</v>
      </c>
      <c r="H6">
        <v>0</v>
      </c>
      <c r="I6">
        <v>0</v>
      </c>
      <c r="K6" s="1">
        <f t="shared" si="2"/>
        <v>171.25421476875005</v>
      </c>
      <c r="L6">
        <f t="shared" si="3"/>
        <v>38.934817644800013</v>
      </c>
      <c r="M6" s="2">
        <f t="shared" si="4"/>
        <v>39.095144173487249</v>
      </c>
      <c r="N6">
        <f t="shared" si="5"/>
        <v>56.332999999999998</v>
      </c>
      <c r="O6" s="2">
        <f t="shared" si="6"/>
        <v>184.7897147933497</v>
      </c>
    </row>
    <row r="7" spans="1:15" x14ac:dyDescent="0.2">
      <c r="A7">
        <v>500</v>
      </c>
      <c r="B7">
        <f t="shared" si="0"/>
        <v>475</v>
      </c>
      <c r="C7">
        <f t="shared" si="1"/>
        <v>500</v>
      </c>
      <c r="D7">
        <v>0.91</v>
      </c>
      <c r="E7">
        <v>0</v>
      </c>
      <c r="F7">
        <v>0</v>
      </c>
      <c r="G7">
        <v>0</v>
      </c>
      <c r="H7">
        <v>0</v>
      </c>
      <c r="I7">
        <v>0</v>
      </c>
      <c r="K7" s="1">
        <f t="shared" si="2"/>
        <v>185.63373969375002</v>
      </c>
      <c r="L7">
        <f t="shared" si="3"/>
        <v>42.544005350000006</v>
      </c>
      <c r="M7" s="2">
        <f t="shared" si="4"/>
        <v>42.714150750822071</v>
      </c>
      <c r="N7">
        <f t="shared" si="5"/>
        <v>59.783000000000001</v>
      </c>
      <c r="O7" s="2">
        <f t="shared" si="6"/>
        <v>201.89555254888566</v>
      </c>
    </row>
    <row r="8" spans="1:15" x14ac:dyDescent="0.2">
      <c r="A8">
        <v>400</v>
      </c>
      <c r="B8">
        <f t="shared" si="0"/>
        <v>375</v>
      </c>
      <c r="C8">
        <f t="shared" si="1"/>
        <v>400</v>
      </c>
      <c r="D8">
        <v>0.91</v>
      </c>
      <c r="E8">
        <v>0</v>
      </c>
      <c r="F8">
        <v>0</v>
      </c>
      <c r="G8">
        <v>0</v>
      </c>
      <c r="H8">
        <v>0</v>
      </c>
      <c r="I8">
        <v>0</v>
      </c>
      <c r="K8" s="1">
        <f t="shared" si="2"/>
        <v>200.43829921875002</v>
      </c>
      <c r="L8">
        <f t="shared" si="3"/>
        <v>45.807380819200006</v>
      </c>
      <c r="M8" s="2">
        <f t="shared" si="4"/>
        <v>45.987345092156893</v>
      </c>
      <c r="N8">
        <f t="shared" si="5"/>
        <v>63.233000000000004</v>
      </c>
      <c r="O8" s="2">
        <f t="shared" si="6"/>
        <v>217.36685113559497</v>
      </c>
    </row>
    <row r="9" spans="1:15" x14ac:dyDescent="0.2">
      <c r="A9">
        <v>300</v>
      </c>
      <c r="B9">
        <f t="shared" si="0"/>
        <v>275</v>
      </c>
      <c r="C9">
        <f t="shared" si="1"/>
        <v>300</v>
      </c>
      <c r="D9">
        <v>0.91</v>
      </c>
      <c r="E9">
        <v>0</v>
      </c>
      <c r="F9">
        <v>0</v>
      </c>
      <c r="G9">
        <v>0</v>
      </c>
      <c r="H9">
        <v>0</v>
      </c>
      <c r="I9">
        <v>0</v>
      </c>
      <c r="K9" s="1">
        <f t="shared" si="2"/>
        <v>223.29511974374998</v>
      </c>
      <c r="L9">
        <f t="shared" si="3"/>
        <v>50.504967035600004</v>
      </c>
      <c r="M9" s="2">
        <f t="shared" si="4"/>
        <v>50.694750180691713</v>
      </c>
      <c r="N9">
        <f t="shared" si="5"/>
        <v>66.682999999999993</v>
      </c>
      <c r="O9" s="2">
        <f t="shared" si="6"/>
        <v>239.61718585406953</v>
      </c>
    </row>
    <row r="10" spans="1:15" x14ac:dyDescent="0.2">
      <c r="A10">
        <v>200</v>
      </c>
      <c r="B10">
        <f t="shared" si="0"/>
        <v>175</v>
      </c>
      <c r="C10">
        <f t="shared" si="1"/>
        <v>200</v>
      </c>
      <c r="D10">
        <v>0.91</v>
      </c>
      <c r="E10">
        <v>0</v>
      </c>
      <c r="F10">
        <v>0</v>
      </c>
      <c r="G10">
        <v>0</v>
      </c>
      <c r="H10">
        <v>0</v>
      </c>
      <c r="I10">
        <v>0</v>
      </c>
      <c r="K10" s="1">
        <f t="shared" si="2"/>
        <v>261.83142766875</v>
      </c>
      <c r="L10">
        <f t="shared" si="3"/>
        <v>58.416786982399998</v>
      </c>
      <c r="M10" s="2">
        <f t="shared" si="4"/>
        <v>58.61638899962653</v>
      </c>
      <c r="N10">
        <f t="shared" si="5"/>
        <v>70.132999999999996</v>
      </c>
      <c r="O10" s="2">
        <f t="shared" si="6"/>
        <v>277.06013200490139</v>
      </c>
    </row>
    <row r="13" spans="1:15" x14ac:dyDescent="0.2">
      <c r="A13" t="s">
        <v>15</v>
      </c>
      <c r="B13" s="2">
        <v>7.0899999999999999E-6</v>
      </c>
    </row>
    <row r="14" spans="1:15" x14ac:dyDescent="0.2">
      <c r="A14" t="s">
        <v>16</v>
      </c>
      <c r="B14">
        <v>0.15</v>
      </c>
    </row>
    <row r="15" spans="1:15" x14ac:dyDescent="0.2">
      <c r="A15" t="s">
        <v>17</v>
      </c>
      <c r="B15">
        <v>3</v>
      </c>
    </row>
    <row r="16" spans="1:15" x14ac:dyDescent="0.2">
      <c r="A16" t="s">
        <v>18</v>
      </c>
      <c r="B16">
        <f>SQRT(10000000000000)</f>
        <v>3162277.6601683795</v>
      </c>
    </row>
    <row r="17" spans="1:2" x14ac:dyDescent="0.2">
      <c r="A17" t="s">
        <v>19</v>
      </c>
      <c r="B17" s="2">
        <v>2.0000000000000001E-9</v>
      </c>
    </row>
    <row r="18" spans="1:2" x14ac:dyDescent="0.2">
      <c r="B18" s="2">
        <f>B14*B15*B17*B16</f>
        <v>2.8460498941515417E-3</v>
      </c>
    </row>
    <row r="19" spans="1:2" x14ac:dyDescent="0.2">
      <c r="A19" t="s">
        <v>20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 (2)</vt:lpstr>
      <vt:lpstr>Sheet1</vt:lpstr>
      <vt:lpstr>'Sheet1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Bhadeshia</dc:creator>
  <cp:lastModifiedBy>Harry Bhadeshia</cp:lastModifiedBy>
  <cp:lastPrinted>2024-10-19T10:51:26Z</cp:lastPrinted>
  <dcterms:created xsi:type="dcterms:W3CDTF">2024-10-11T10:28:21Z</dcterms:created>
  <dcterms:modified xsi:type="dcterms:W3CDTF">2024-11-11T12:53:25Z</dcterms:modified>
</cp:coreProperties>
</file>