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Scanned.Documents/8_Steels for rails/"/>
    </mc:Choice>
  </mc:AlternateContent>
  <xr:revisionPtr revIDLastSave="0" documentId="13_ncr:1_{3F6133C3-1393-8246-B3E5-0FD69149D99D}" xr6:coauthVersionLast="47" xr6:coauthVersionMax="47" xr10:uidLastSave="{00000000-0000-0000-0000-000000000000}"/>
  <bookViews>
    <workbookView xWindow="15380" yWindow="500" windowWidth="29260" windowHeight="18960" activeTab="1" xr2:uid="{00000000-000D-0000-FFFF-FFFF00000000}"/>
  </bookViews>
  <sheets>
    <sheet name="Sheet1" sheetId="1" r:id="rId1"/>
    <sheet name="Sheet2" sheetId="2" r:id="rId2"/>
  </sheets>
  <definedNames>
    <definedName name="_xlnm.Print_Area" localSheetId="0">Sheet1!$E$26:$L$48</definedName>
    <definedName name="_xlnm.Print_Area" localSheetId="1">Sheet2!$A$23:$H$47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" i="2"/>
  <c r="F13" i="1"/>
  <c r="H13" i="1"/>
  <c r="I13" i="1" s="1"/>
  <c r="H3" i="1"/>
  <c r="B9" i="1"/>
  <c r="F12" i="1"/>
  <c r="H12" i="1"/>
  <c r="I12" i="1" s="1"/>
  <c r="J12" i="1" s="1"/>
  <c r="L12" i="1" s="1"/>
  <c r="M12" i="1" s="1"/>
  <c r="K13" i="1"/>
  <c r="K12" i="1"/>
  <c r="H11" i="1"/>
  <c r="I11" i="1"/>
  <c r="H10" i="1"/>
  <c r="I10" i="1" s="1"/>
  <c r="H9" i="1"/>
  <c r="I9" i="1"/>
  <c r="R4" i="1"/>
  <c r="R5" i="1"/>
  <c r="R6" i="1"/>
  <c r="R7" i="1"/>
  <c r="R8" i="1"/>
  <c r="R9" i="1"/>
  <c r="R10" i="1"/>
  <c r="R11" i="1"/>
  <c r="R12" i="1"/>
  <c r="R13" i="1"/>
  <c r="R3" i="1"/>
  <c r="H8" i="1"/>
  <c r="I8" i="1"/>
  <c r="J8" i="1" s="1"/>
  <c r="L8" i="1" s="1"/>
  <c r="M8" i="1" s="1"/>
  <c r="H7" i="1"/>
  <c r="I7" i="1" s="1"/>
  <c r="J7" i="1" s="1"/>
  <c r="L7" i="1" s="1"/>
  <c r="M7" i="1" s="1"/>
  <c r="H5" i="1"/>
  <c r="B10" i="1"/>
  <c r="H6" i="1"/>
  <c r="I6" i="1"/>
  <c r="H4" i="1"/>
  <c r="J4" i="1"/>
  <c r="L4" i="1" s="1"/>
  <c r="M4" i="1" s="1"/>
  <c r="K4" i="1"/>
  <c r="J5" i="1"/>
  <c r="L5" i="1" s="1"/>
  <c r="M5" i="1" s="1"/>
  <c r="K5" i="1"/>
  <c r="J3" i="1"/>
  <c r="L3" i="1" s="1"/>
  <c r="M3" i="1" s="1"/>
  <c r="K6" i="1"/>
  <c r="K7" i="1"/>
  <c r="K8" i="1"/>
  <c r="K9" i="1"/>
  <c r="K10" i="1"/>
  <c r="K11" i="1"/>
  <c r="B3" i="1"/>
  <c r="K3" i="1"/>
  <c r="C4" i="1"/>
  <c r="B4" i="1" s="1"/>
  <c r="B2" i="1"/>
  <c r="J11" i="1"/>
  <c r="L11" i="1" s="1"/>
  <c r="M11" i="1" s="1"/>
  <c r="J9" i="1"/>
  <c r="L9" i="1" s="1"/>
  <c r="M9" i="1" s="1"/>
  <c r="J6" i="1"/>
  <c r="L6" i="1" s="1"/>
  <c r="M6" i="1" s="1"/>
  <c r="B6" i="1" l="1"/>
  <c r="B7" i="1" s="1"/>
  <c r="J10" i="1"/>
  <c r="L10" i="1" s="1"/>
  <c r="M10" i="1" s="1"/>
  <c r="J13" i="1"/>
  <c r="L13" i="1" s="1"/>
  <c r="M13" i="1" s="1"/>
</calcChain>
</file>

<file path=xl/sharedStrings.xml><?xml version="1.0" encoding="utf-8"?>
<sst xmlns="http://schemas.openxmlformats.org/spreadsheetml/2006/main" count="36" uniqueCount="31">
  <si>
    <t>Mn</t>
  </si>
  <si>
    <t>Cr</t>
  </si>
  <si>
    <t>S/µm</t>
  </si>
  <si>
    <t>T_E</t>
  </si>
  <si>
    <t>T</t>
  </si>
  <si>
    <t>ID</t>
  </si>
  <si>
    <t>Alvarez:2017 AR+0.32Cr</t>
  </si>
  <si>
    <t>HV</t>
  </si>
  <si>
    <t>Alvarez:2017 AR+0.8Si+0.1V</t>
  </si>
  <si>
    <t>S-measured</t>
  </si>
  <si>
    <t>\pm</t>
  </si>
  <si>
    <t xml:space="preserve"> S/nm</t>
  </si>
  <si>
    <t>Si</t>
  </si>
  <si>
    <t>AR</t>
  </si>
  <si>
    <t>HT</t>
  </si>
  <si>
    <t>Alvarez:2017 HT 0.8Si 0.1V</t>
  </si>
  <si>
    <t>Alvarez:2017 HT 1Si 0.1V</t>
  </si>
  <si>
    <t>Alvarez:2017 HT</t>
  </si>
  <si>
    <t>Kavishe:1986</t>
  </si>
  <si>
    <t>1/S_measured</t>
  </si>
  <si>
    <t>Clayton:1990 X21</t>
  </si>
  <si>
    <t>Clayton:1990 X29</t>
  </si>
  <si>
    <t>Clayton:1990 MnSiCrV</t>
  </si>
  <si>
    <t>Clayton:1990 CrMo I</t>
  </si>
  <si>
    <t>Clayton:1990 Cr Mo II</t>
  </si>
  <si>
    <t>Eutectoid equation Andrews 1965</t>
  </si>
  <si>
    <t>spacing equation Takahashi</t>
  </si>
  <si>
    <t>S / nm</t>
  </si>
  <si>
    <t>sqrt{1/S}</t>
  </si>
  <si>
    <t>1/S</t>
  </si>
  <si>
    <t>Unzeta:1993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</si>
</sst>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Sheet1!$Q$3:$Q$7</c:f>
                <c:numCache>
                  <c:formatCode>General</c:formatCode>
                  <c:ptCount val="5"/>
                  <c:pt idx="0">
                    <c:v>32</c:v>
                  </c:pt>
                  <c:pt idx="1">
                    <c:v>32</c:v>
                  </c:pt>
                  <c:pt idx="2">
                    <c:v>11</c:v>
                  </c:pt>
                  <c:pt idx="3">
                    <c:v>11</c:v>
                  </c:pt>
                  <c:pt idx="4">
                    <c:v>25</c:v>
                  </c:pt>
                </c:numCache>
              </c:numRef>
            </c:plus>
            <c:minus>
              <c:numRef>
                <c:f>Sheet1!$Q$3:$Q$7</c:f>
                <c:numCache>
                  <c:formatCode>General</c:formatCode>
                  <c:ptCount val="5"/>
                  <c:pt idx="0">
                    <c:v>32</c:v>
                  </c:pt>
                  <c:pt idx="1">
                    <c:v>32</c:v>
                  </c:pt>
                  <c:pt idx="2">
                    <c:v>11</c:v>
                  </c:pt>
                  <c:pt idx="3">
                    <c:v>11</c:v>
                  </c:pt>
                  <c:pt idx="4">
                    <c:v>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Sheet1!$M$3:$M$7</c:f>
              <c:numCache>
                <c:formatCode>0</c:formatCode>
                <c:ptCount val="5"/>
                <c:pt idx="0">
                  <c:v>201.84350074318272</c:v>
                </c:pt>
                <c:pt idx="1">
                  <c:v>196.08866445105406</c:v>
                </c:pt>
                <c:pt idx="2">
                  <c:v>104.9654406018889</c:v>
                </c:pt>
                <c:pt idx="3">
                  <c:v>104.88133091451633</c:v>
                </c:pt>
                <c:pt idx="4">
                  <c:v>107.11033533701769</c:v>
                </c:pt>
              </c:numCache>
            </c:numRef>
          </c:xVal>
          <c:yVal>
            <c:numRef>
              <c:f>Sheet1!$P$3:$P$7</c:f>
              <c:numCache>
                <c:formatCode>General</c:formatCode>
                <c:ptCount val="5"/>
                <c:pt idx="0">
                  <c:v>203</c:v>
                </c:pt>
                <c:pt idx="1">
                  <c:v>181</c:v>
                </c:pt>
                <c:pt idx="2">
                  <c:v>104</c:v>
                </c:pt>
                <c:pt idx="3">
                  <c:v>121</c:v>
                </c:pt>
                <c:pt idx="4">
                  <c:v>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5875" cap="rnd">
              <a:solidFill>
                <a:sysClr val="windowText" lastClr="000000">
                  <a:lumMod val="50000"/>
                  <a:lumOff val="50000"/>
                </a:sys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Sheet1!$L$20:$L$21</c:f>
              <c:numCache>
                <c:formatCode>General</c:formatCode>
                <c:ptCount val="2"/>
                <c:pt idx="0">
                  <c:v>50</c:v>
                </c:pt>
                <c:pt idx="1">
                  <c:v>250</c:v>
                </c:pt>
              </c:numCache>
            </c:numRef>
          </c:xVal>
          <c:yVal>
            <c:numRef>
              <c:f>Sheet1!$M$20:$M$21</c:f>
              <c:numCache>
                <c:formatCode>0</c:formatCode>
                <c:ptCount val="2"/>
                <c:pt idx="0">
                  <c:v>50</c:v>
                </c:pt>
                <c:pt idx="1">
                  <c:v>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05-5F73-7343-A20E-A1B8B4B98F49}"/>
              </c:ext>
            </c:extLst>
          </c:dPt>
          <c:xVal>
            <c:numRef>
              <c:f>Sheet1!$P$8</c:f>
              <c:numCache>
                <c:formatCode>General</c:formatCode>
                <c:ptCount val="1"/>
                <c:pt idx="0">
                  <c:v>210</c:v>
                </c:pt>
              </c:numCache>
            </c:numRef>
          </c:xVal>
          <c:yVal>
            <c:numRef>
              <c:f>Sheet1!$M$8</c:f>
              <c:numCache>
                <c:formatCode>0</c:formatCode>
                <c:ptCount val="1"/>
                <c:pt idx="0">
                  <c:v>208.96736214841388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Sheet1!$Q$9:$Q$13</c:f>
                <c:numCache>
                  <c:formatCode>General</c:formatCode>
                  <c:ptCount val="5"/>
                  <c:pt idx="0">
                    <c:v>26</c:v>
                  </c:pt>
                  <c:pt idx="1">
                    <c:v>17</c:v>
                  </c:pt>
                  <c:pt idx="2">
                    <c:v>10</c:v>
                  </c:pt>
                  <c:pt idx="3">
                    <c:v>12</c:v>
                  </c:pt>
                  <c:pt idx="4">
                    <c:v>22</c:v>
                  </c:pt>
                </c:numCache>
              </c:numRef>
            </c:plus>
            <c:minus>
              <c:numRef>
                <c:f>Sheet1!$Q$9:$Q$13</c:f>
                <c:numCache>
                  <c:formatCode>General</c:formatCode>
                  <c:ptCount val="5"/>
                  <c:pt idx="0">
                    <c:v>26</c:v>
                  </c:pt>
                  <c:pt idx="1">
                    <c:v>17</c:v>
                  </c:pt>
                  <c:pt idx="2">
                    <c:v>10</c:v>
                  </c:pt>
                  <c:pt idx="3">
                    <c:v>12</c:v>
                  </c:pt>
                  <c:pt idx="4">
                    <c:v>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Sheet1!$M$9:$M$13</c:f>
              <c:numCache>
                <c:formatCode>0</c:formatCode>
                <c:ptCount val="5"/>
                <c:pt idx="0">
                  <c:v>202.60254228867481</c:v>
                </c:pt>
                <c:pt idx="1">
                  <c:v>201.8462189064463</c:v>
                </c:pt>
                <c:pt idx="2">
                  <c:v>187.43250773803086</c:v>
                </c:pt>
                <c:pt idx="3">
                  <c:v>170.7611616807495</c:v>
                </c:pt>
                <c:pt idx="4">
                  <c:v>172.12298150396433</c:v>
                </c:pt>
              </c:numCache>
            </c:numRef>
          </c:xVal>
          <c:yVal>
            <c:numRef>
              <c:f>Sheet1!$P$9:$P$13</c:f>
              <c:numCache>
                <c:formatCode>General</c:formatCode>
                <c:ptCount val="5"/>
                <c:pt idx="0">
                  <c:v>252</c:v>
                </c:pt>
                <c:pt idx="1">
                  <c:v>225</c:v>
                </c:pt>
                <c:pt idx="2">
                  <c:v>151</c:v>
                </c:pt>
                <c:pt idx="3">
                  <c:v>143</c:v>
                </c:pt>
                <c:pt idx="4">
                  <c:v>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31144"/>
        <c:axId val="2122087512"/>
      </c:scatterChart>
      <c:valAx>
        <c:axId val="2121931144"/>
        <c:scaling>
          <c:orientation val="minMax"/>
          <c:max val="300"/>
          <c:min val="5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Calculated </a:t>
                </a:r>
                <a:r>
                  <a:rPr lang="en-GB" b="0" i="1"/>
                  <a:t>S</a:t>
                </a:r>
                <a:r>
                  <a:rPr lang="en-GB" b="0" baseline="-25000"/>
                  <a:t>I</a:t>
                </a:r>
                <a:r>
                  <a:rPr lang="en-GB" b="0"/>
                  <a:t> /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2087512"/>
        <c:crosses val="autoZero"/>
        <c:crossBetween val="midCat"/>
        <c:majorUnit val="50"/>
      </c:valAx>
      <c:valAx>
        <c:axId val="2122087512"/>
        <c:scaling>
          <c:orientation val="minMax"/>
          <c:max val="300"/>
          <c:min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Measured </a:t>
                </a:r>
                <a:r>
                  <a:rPr lang="en-GB" b="0" i="1"/>
                  <a:t>S</a:t>
                </a:r>
                <a:r>
                  <a:rPr lang="en-GB" b="0" baseline="-25000"/>
                  <a:t>I</a:t>
                </a:r>
                <a:r>
                  <a:rPr lang="en-GB" b="0"/>
                  <a:t> / nm</a:t>
                </a:r>
              </a:p>
            </c:rich>
          </c:tx>
          <c:layout>
            <c:manualLayout>
              <c:xMode val="edge"/>
              <c:yMode val="edge"/>
              <c:x val="0"/>
              <c:y val="0.170614515576857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193114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Ref>
              <c:f>Sheet1!$R$3:$R$8</c:f>
              <c:numCache>
                <c:formatCode>General</c:formatCode>
                <c:ptCount val="6"/>
                <c:pt idx="0">
                  <c:v>4.9261083743842365E-3</c:v>
                </c:pt>
                <c:pt idx="1">
                  <c:v>5.5248618784530384E-3</c:v>
                </c:pt>
                <c:pt idx="2">
                  <c:v>9.6153846153846159E-3</c:v>
                </c:pt>
                <c:pt idx="3">
                  <c:v>8.2644628099173556E-3</c:v>
                </c:pt>
                <c:pt idx="4">
                  <c:v>7.6923076923076927E-3</c:v>
                </c:pt>
                <c:pt idx="5">
                  <c:v>4.7619047619047623E-3</c:v>
                </c:pt>
              </c:numCache>
            </c:numRef>
          </c:xVal>
          <c:yVal>
            <c:numRef>
              <c:f>Sheet1!$O$3:$O$8</c:f>
              <c:numCache>
                <c:formatCode>General</c:formatCode>
                <c:ptCount val="6"/>
                <c:pt idx="0">
                  <c:v>336</c:v>
                </c:pt>
                <c:pt idx="1">
                  <c:v>314</c:v>
                </c:pt>
                <c:pt idx="2">
                  <c:v>401</c:v>
                </c:pt>
                <c:pt idx="3">
                  <c:v>410</c:v>
                </c:pt>
                <c:pt idx="4">
                  <c:v>409</c:v>
                </c:pt>
                <c:pt idx="5">
                  <c:v>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83-1E41-9A4D-E2C0522D35C1}"/>
            </c:ext>
          </c:extLst>
        </c:ser>
        <c:ser>
          <c:idx val="1"/>
          <c:order val="1"/>
          <c:spPr>
            <a:ln w="15875" cap="rnd">
              <a:solidFill>
                <a:sysClr val="windowText" lastClr="000000">
                  <a:lumMod val="50000"/>
                  <a:lumOff val="50000"/>
                </a:sys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Sheet1!$L$20:$L$21</c:f>
              <c:numCache>
                <c:formatCode>General</c:formatCode>
                <c:ptCount val="2"/>
                <c:pt idx="0">
                  <c:v>50</c:v>
                </c:pt>
                <c:pt idx="1">
                  <c:v>250</c:v>
                </c:pt>
              </c:numCache>
            </c:numRef>
          </c:xVal>
          <c:yVal>
            <c:numRef>
              <c:f>Sheet1!$M$20:$M$21</c:f>
              <c:numCache>
                <c:formatCode>0</c:formatCode>
                <c:ptCount val="2"/>
                <c:pt idx="0">
                  <c:v>50</c:v>
                </c:pt>
                <c:pt idx="1">
                  <c:v>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83-1E41-9A4D-E2C0522D35C1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02-FE83-1E41-9A4D-E2C0522D35C1}"/>
              </c:ext>
            </c:extLst>
          </c:dPt>
          <c:xVal>
            <c:numRef>
              <c:f>Sheet1!$P$8</c:f>
              <c:numCache>
                <c:formatCode>General</c:formatCode>
                <c:ptCount val="1"/>
                <c:pt idx="0">
                  <c:v>210</c:v>
                </c:pt>
              </c:numCache>
            </c:numRef>
          </c:xVal>
          <c:yVal>
            <c:numRef>
              <c:f>Sheet1!$M$8</c:f>
              <c:numCache>
                <c:formatCode>0</c:formatCode>
                <c:ptCount val="1"/>
                <c:pt idx="0">
                  <c:v>208.96736214841388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83-1E41-9A4D-E2C0522D35C1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4-FE83-1E41-9A4D-E2C0522D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70936"/>
        <c:axId val="2122179096"/>
      </c:scatterChart>
      <c:valAx>
        <c:axId val="2122170936"/>
        <c:scaling>
          <c:orientation val="minMax"/>
          <c:max val="0.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1/S / nm</a:t>
                </a:r>
                <a:r>
                  <a:rPr lang="en-GB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2179096"/>
        <c:crosses val="autoZero"/>
        <c:crossBetween val="midCat"/>
        <c:majorUnit val="2E-3"/>
      </c:valAx>
      <c:valAx>
        <c:axId val="2122179096"/>
        <c:scaling>
          <c:orientation val="minMax"/>
          <c:max val="5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2170936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4.9471672748223547E-2"/>
                  <c:y val="0.147750426462115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Sheet2!$E$2:$E$23</c:f>
              <c:numCache>
                <c:formatCode>General</c:formatCode>
                <c:ptCount val="22"/>
                <c:pt idx="0">
                  <c:v>4.4247787610619468E-3</c:v>
                </c:pt>
                <c:pt idx="1">
                  <c:v>5.0000000000000001E-3</c:v>
                </c:pt>
                <c:pt idx="2">
                  <c:v>4.9019607843137254E-3</c:v>
                </c:pt>
                <c:pt idx="3">
                  <c:v>5.4054054054054057E-3</c:v>
                </c:pt>
                <c:pt idx="4">
                  <c:v>6.1349693251533744E-3</c:v>
                </c:pt>
                <c:pt idx="5">
                  <c:v>5.6179775280898875E-3</c:v>
                </c:pt>
                <c:pt idx="6">
                  <c:v>8.130081300813009E-3</c:v>
                </c:pt>
                <c:pt idx="7">
                  <c:v>6.0975609756097563E-3</c:v>
                </c:pt>
                <c:pt idx="8">
                  <c:v>6.8965517241379309E-3</c:v>
                </c:pt>
                <c:pt idx="9">
                  <c:v>9.0090090090090089E-3</c:v>
                </c:pt>
                <c:pt idx="10">
                  <c:v>6.8965517241379309E-3</c:v>
                </c:pt>
                <c:pt idx="11">
                  <c:v>7.9365079365079361E-3</c:v>
                </c:pt>
                <c:pt idx="12">
                  <c:v>9.1743119266055051E-3</c:v>
                </c:pt>
                <c:pt idx="13">
                  <c:v>7.0422535211267607E-3</c:v>
                </c:pt>
                <c:pt idx="14">
                  <c:v>8.4745762711864406E-3</c:v>
                </c:pt>
                <c:pt idx="15">
                  <c:v>1.1494252873563218E-2</c:v>
                </c:pt>
                <c:pt idx="16">
                  <c:v>1.0869565217391304E-2</c:v>
                </c:pt>
                <c:pt idx="17">
                  <c:v>9.433962264150943E-3</c:v>
                </c:pt>
                <c:pt idx="18">
                  <c:v>1.2987012987012988E-2</c:v>
                </c:pt>
                <c:pt idx="19">
                  <c:v>1.1904761904761904E-2</c:v>
                </c:pt>
                <c:pt idx="20">
                  <c:v>1.2987012987012988E-2</c:v>
                </c:pt>
                <c:pt idx="21">
                  <c:v>1.4705882352941176E-2</c:v>
                </c:pt>
              </c:numCache>
            </c:numRef>
          </c:xVal>
          <c:yVal>
            <c:numRef>
              <c:f>Sheet2!$A$2:$A$23</c:f>
              <c:numCache>
                <c:formatCode>General</c:formatCode>
                <c:ptCount val="22"/>
                <c:pt idx="0">
                  <c:v>276</c:v>
                </c:pt>
                <c:pt idx="1">
                  <c:v>280</c:v>
                </c:pt>
                <c:pt idx="2">
                  <c:v>285</c:v>
                </c:pt>
                <c:pt idx="3">
                  <c:v>306</c:v>
                </c:pt>
                <c:pt idx="4">
                  <c:v>316</c:v>
                </c:pt>
                <c:pt idx="5">
                  <c:v>325</c:v>
                </c:pt>
                <c:pt idx="6">
                  <c:v>330</c:v>
                </c:pt>
                <c:pt idx="7">
                  <c:v>330</c:v>
                </c:pt>
                <c:pt idx="8">
                  <c:v>335</c:v>
                </c:pt>
                <c:pt idx="9">
                  <c:v>342</c:v>
                </c:pt>
                <c:pt idx="10">
                  <c:v>342</c:v>
                </c:pt>
                <c:pt idx="11">
                  <c:v>350</c:v>
                </c:pt>
                <c:pt idx="12">
                  <c:v>360</c:v>
                </c:pt>
                <c:pt idx="13">
                  <c:v>360</c:v>
                </c:pt>
                <c:pt idx="14">
                  <c:v>365</c:v>
                </c:pt>
                <c:pt idx="15">
                  <c:v>368</c:v>
                </c:pt>
                <c:pt idx="16">
                  <c:v>370</c:v>
                </c:pt>
                <c:pt idx="17">
                  <c:v>378</c:v>
                </c:pt>
                <c:pt idx="18">
                  <c:v>380</c:v>
                </c:pt>
                <c:pt idx="19">
                  <c:v>390</c:v>
                </c:pt>
                <c:pt idx="20">
                  <c:v>398</c:v>
                </c:pt>
                <c:pt idx="21">
                  <c:v>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yVal>
            <c:numRef>
              <c:f>Sheet2!$B$1:$B$23</c:f>
              <c:numCache>
                <c:formatCode>General</c:formatCode>
                <c:ptCount val="23"/>
                <c:pt idx="0">
                  <c:v>0</c:v>
                </c:pt>
                <c:pt idx="1">
                  <c:v>226</c:v>
                </c:pt>
                <c:pt idx="2">
                  <c:v>200</c:v>
                </c:pt>
                <c:pt idx="3">
                  <c:v>204</c:v>
                </c:pt>
                <c:pt idx="4">
                  <c:v>185</c:v>
                </c:pt>
                <c:pt idx="5">
                  <c:v>163</c:v>
                </c:pt>
                <c:pt idx="6">
                  <c:v>178</c:v>
                </c:pt>
                <c:pt idx="7">
                  <c:v>123</c:v>
                </c:pt>
                <c:pt idx="8">
                  <c:v>164</c:v>
                </c:pt>
                <c:pt idx="9">
                  <c:v>145</c:v>
                </c:pt>
                <c:pt idx="10">
                  <c:v>111</c:v>
                </c:pt>
                <c:pt idx="11">
                  <c:v>145</c:v>
                </c:pt>
                <c:pt idx="12">
                  <c:v>126</c:v>
                </c:pt>
                <c:pt idx="13">
                  <c:v>109</c:v>
                </c:pt>
                <c:pt idx="14">
                  <c:v>142</c:v>
                </c:pt>
                <c:pt idx="15">
                  <c:v>118</c:v>
                </c:pt>
                <c:pt idx="16">
                  <c:v>87</c:v>
                </c:pt>
                <c:pt idx="17">
                  <c:v>92</c:v>
                </c:pt>
                <c:pt idx="18">
                  <c:v>106</c:v>
                </c:pt>
                <c:pt idx="19">
                  <c:v>77</c:v>
                </c:pt>
                <c:pt idx="20">
                  <c:v>84</c:v>
                </c:pt>
                <c:pt idx="21">
                  <c:v>77</c:v>
                </c:pt>
                <c:pt idx="22">
                  <c:v>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yVal>
            <c:numRef>
              <c:f>Sheet2!$C$1:$C$23</c:f>
              <c:numCache>
                <c:formatCode>General</c:formatCode>
                <c:ptCount val="23"/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13</c:v>
                </c:pt>
                <c:pt idx="8">
                  <c:v>10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8</c:v>
                </c:pt>
                <c:pt idx="18">
                  <c:v>5</c:v>
                </c:pt>
                <c:pt idx="19">
                  <c:v>10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.5000000000000003E-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5.000000000000001E-3"/>
      </c:valAx>
      <c:valAx>
        <c:axId val="618556047"/>
        <c:scaling>
          <c:orientation val="minMax"/>
          <c:max val="450"/>
          <c:min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Hardness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ysClr val="windowText" lastClr="000000">
                  <a:lumMod val="50000"/>
                  <a:lumOff val="50000"/>
                </a:sys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Sheet2!$F$2:$F$23</c:f>
                <c:numCache>
                  <c:formatCode>General</c:formatCode>
                  <c:ptCount val="22"/>
                  <c:pt idx="0">
                    <c:v>5.8866380994490207E-3</c:v>
                  </c:pt>
                  <c:pt idx="1">
                    <c:v>7.0710678118654753E-3</c:v>
                  </c:pt>
                  <c:pt idx="2">
                    <c:v>6.8641180589608317E-3</c:v>
                  </c:pt>
                  <c:pt idx="3">
                    <c:v>5.1663730201186491E-3</c:v>
                  </c:pt>
                  <c:pt idx="4">
                    <c:v>7.2079182514229205E-3</c:v>
                  </c:pt>
                  <c:pt idx="5">
                    <c:v>6.316278278055012E-3</c:v>
                  </c:pt>
                  <c:pt idx="6">
                    <c:v>9.5298416672167652E-3</c:v>
                  </c:pt>
                  <c:pt idx="7">
                    <c:v>4.7613951795306732E-3</c:v>
                  </c:pt>
                  <c:pt idx="8">
                    <c:v>5.7272744726717222E-3</c:v>
                  </c:pt>
                  <c:pt idx="9">
                    <c:v>1.0261167521648639E-2</c:v>
                  </c:pt>
                  <c:pt idx="10">
                    <c:v>5.7272744726717222E-3</c:v>
                  </c:pt>
                  <c:pt idx="11">
                    <c:v>7.0704032251964121E-3</c:v>
                  </c:pt>
                  <c:pt idx="12">
                    <c:v>1.1423616245756852E-2</c:v>
                  </c:pt>
                  <c:pt idx="13">
                    <c:v>5.9097278753287965E-3</c:v>
                  </c:pt>
                  <c:pt idx="14">
                    <c:v>7.8014798126976549E-3</c:v>
                  </c:pt>
                  <c:pt idx="15">
                    <c:v>1.4787759101210963E-2</c:v>
                  </c:pt>
                  <c:pt idx="16">
                    <c:v>9.0658440894380334E-3</c:v>
                  </c:pt>
                  <c:pt idx="17">
                    <c:v>4.5815370865908691E-3</c:v>
                  </c:pt>
                  <c:pt idx="18">
                    <c:v>1.4800074864888043E-2</c:v>
                  </c:pt>
                  <c:pt idx="19">
                    <c:v>6.4945800665473915E-3</c:v>
                  </c:pt>
                  <c:pt idx="20">
                    <c:v>7.4000374324440215E-3</c:v>
                  </c:pt>
                  <c:pt idx="21">
                    <c:v>8.9167509204534177E-3</c:v>
                  </c:pt>
                </c:numCache>
              </c:numRef>
            </c:plus>
            <c:minus>
              <c:numRef>
                <c:f>Sheet2!$F$2:$F$23</c:f>
                <c:numCache>
                  <c:formatCode>General</c:formatCode>
                  <c:ptCount val="22"/>
                  <c:pt idx="0">
                    <c:v>5.8866380994490207E-3</c:v>
                  </c:pt>
                  <c:pt idx="1">
                    <c:v>7.0710678118654753E-3</c:v>
                  </c:pt>
                  <c:pt idx="2">
                    <c:v>6.8641180589608317E-3</c:v>
                  </c:pt>
                  <c:pt idx="3">
                    <c:v>5.1663730201186491E-3</c:v>
                  </c:pt>
                  <c:pt idx="4">
                    <c:v>7.2079182514229205E-3</c:v>
                  </c:pt>
                  <c:pt idx="5">
                    <c:v>6.316278278055012E-3</c:v>
                  </c:pt>
                  <c:pt idx="6">
                    <c:v>9.5298416672167652E-3</c:v>
                  </c:pt>
                  <c:pt idx="7">
                    <c:v>4.7613951795306732E-3</c:v>
                  </c:pt>
                  <c:pt idx="8">
                    <c:v>5.7272744726717222E-3</c:v>
                  </c:pt>
                  <c:pt idx="9">
                    <c:v>1.0261167521648639E-2</c:v>
                  </c:pt>
                  <c:pt idx="10">
                    <c:v>5.7272744726717222E-3</c:v>
                  </c:pt>
                  <c:pt idx="11">
                    <c:v>7.0704032251964121E-3</c:v>
                  </c:pt>
                  <c:pt idx="12">
                    <c:v>1.1423616245756852E-2</c:v>
                  </c:pt>
                  <c:pt idx="13">
                    <c:v>5.9097278753287965E-3</c:v>
                  </c:pt>
                  <c:pt idx="14">
                    <c:v>7.8014798126976549E-3</c:v>
                  </c:pt>
                  <c:pt idx="15">
                    <c:v>1.4787759101210963E-2</c:v>
                  </c:pt>
                  <c:pt idx="16">
                    <c:v>9.0658440894380334E-3</c:v>
                  </c:pt>
                  <c:pt idx="17">
                    <c:v>4.5815370865908691E-3</c:v>
                  </c:pt>
                  <c:pt idx="18">
                    <c:v>1.4800074864888043E-2</c:v>
                  </c:pt>
                  <c:pt idx="19">
                    <c:v>6.4945800665473915E-3</c:v>
                  </c:pt>
                  <c:pt idx="20">
                    <c:v>7.4000374324440215E-3</c:v>
                  </c:pt>
                  <c:pt idx="21">
                    <c:v>8.9167509204534177E-3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Sheet2!$D$2:$D$23</c:f>
              <c:numCache>
                <c:formatCode>General</c:formatCode>
                <c:ptCount val="22"/>
                <c:pt idx="0">
                  <c:v>6.651901052377393E-2</c:v>
                </c:pt>
                <c:pt idx="1">
                  <c:v>7.0710678118654752E-2</c:v>
                </c:pt>
                <c:pt idx="2">
                  <c:v>7.0014004201400484E-2</c:v>
                </c:pt>
                <c:pt idx="3">
                  <c:v>7.3521462209380772E-2</c:v>
                </c:pt>
                <c:pt idx="4">
                  <c:v>7.8326044998795738E-2</c:v>
                </c:pt>
                <c:pt idx="5">
                  <c:v>7.4953168899586142E-2</c:v>
                </c:pt>
                <c:pt idx="6">
                  <c:v>9.016696346674323E-2</c:v>
                </c:pt>
                <c:pt idx="7">
                  <c:v>7.8086880944303036E-2</c:v>
                </c:pt>
                <c:pt idx="8">
                  <c:v>8.3045479853739973E-2</c:v>
                </c:pt>
                <c:pt idx="9">
                  <c:v>9.4915799575249898E-2</c:v>
                </c:pt>
                <c:pt idx="10">
                  <c:v>8.3045479853739973E-2</c:v>
                </c:pt>
                <c:pt idx="11">
                  <c:v>8.9087080637474794E-2</c:v>
                </c:pt>
                <c:pt idx="12">
                  <c:v>9.5782628522115137E-2</c:v>
                </c:pt>
                <c:pt idx="13">
                  <c:v>8.3918135829668908E-2</c:v>
                </c:pt>
                <c:pt idx="14">
                  <c:v>9.2057461789832332E-2</c:v>
                </c:pt>
                <c:pt idx="15">
                  <c:v>0.10721125348377948</c:v>
                </c:pt>
                <c:pt idx="16">
                  <c:v>0.10425720702853739</c:v>
                </c:pt>
                <c:pt idx="17">
                  <c:v>9.7128586235726413E-2</c:v>
                </c:pt>
                <c:pt idx="18">
                  <c:v>0.11396057645963795</c:v>
                </c:pt>
                <c:pt idx="19">
                  <c:v>0.10910894511799618</c:v>
                </c:pt>
                <c:pt idx="20">
                  <c:v>0.11396057645963795</c:v>
                </c:pt>
                <c:pt idx="21">
                  <c:v>0.12126781251816648</c:v>
                </c:pt>
              </c:numCache>
            </c:numRef>
          </c:xVal>
          <c:yVal>
            <c:numRef>
              <c:f>Sheet2!$A$2:$A$23</c:f>
              <c:numCache>
                <c:formatCode>General</c:formatCode>
                <c:ptCount val="22"/>
                <c:pt idx="0">
                  <c:v>276</c:v>
                </c:pt>
                <c:pt idx="1">
                  <c:v>280</c:v>
                </c:pt>
                <c:pt idx="2">
                  <c:v>285</c:v>
                </c:pt>
                <c:pt idx="3">
                  <c:v>306</c:v>
                </c:pt>
                <c:pt idx="4">
                  <c:v>316</c:v>
                </c:pt>
                <c:pt idx="5">
                  <c:v>325</c:v>
                </c:pt>
                <c:pt idx="6">
                  <c:v>330</c:v>
                </c:pt>
                <c:pt idx="7">
                  <c:v>330</c:v>
                </c:pt>
                <c:pt idx="8">
                  <c:v>335</c:v>
                </c:pt>
                <c:pt idx="9">
                  <c:v>342</c:v>
                </c:pt>
                <c:pt idx="10">
                  <c:v>342</c:v>
                </c:pt>
                <c:pt idx="11">
                  <c:v>350</c:v>
                </c:pt>
                <c:pt idx="12">
                  <c:v>360</c:v>
                </c:pt>
                <c:pt idx="13">
                  <c:v>360</c:v>
                </c:pt>
                <c:pt idx="14">
                  <c:v>365</c:v>
                </c:pt>
                <c:pt idx="15">
                  <c:v>368</c:v>
                </c:pt>
                <c:pt idx="16">
                  <c:v>370</c:v>
                </c:pt>
                <c:pt idx="17">
                  <c:v>378</c:v>
                </c:pt>
                <c:pt idx="18">
                  <c:v>380</c:v>
                </c:pt>
                <c:pt idx="19">
                  <c:v>390</c:v>
                </c:pt>
                <c:pt idx="20">
                  <c:v>398</c:v>
                </c:pt>
                <c:pt idx="21">
                  <c:v>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83-9244-B516-C6FF46DF5BCB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errBars>
            <c:errDir val="x"/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Sheet2!$B$1:$B$23</c:f>
              <c:numCache>
                <c:formatCode>General</c:formatCode>
                <c:ptCount val="23"/>
                <c:pt idx="0">
                  <c:v>0</c:v>
                </c:pt>
                <c:pt idx="1">
                  <c:v>226</c:v>
                </c:pt>
                <c:pt idx="2">
                  <c:v>200</c:v>
                </c:pt>
                <c:pt idx="3">
                  <c:v>204</c:v>
                </c:pt>
                <c:pt idx="4">
                  <c:v>185</c:v>
                </c:pt>
                <c:pt idx="5">
                  <c:v>163</c:v>
                </c:pt>
                <c:pt idx="6">
                  <c:v>178</c:v>
                </c:pt>
                <c:pt idx="7">
                  <c:v>123</c:v>
                </c:pt>
                <c:pt idx="8">
                  <c:v>164</c:v>
                </c:pt>
                <c:pt idx="9">
                  <c:v>145</c:v>
                </c:pt>
                <c:pt idx="10">
                  <c:v>111</c:v>
                </c:pt>
                <c:pt idx="11">
                  <c:v>145</c:v>
                </c:pt>
                <c:pt idx="12">
                  <c:v>126</c:v>
                </c:pt>
                <c:pt idx="13">
                  <c:v>109</c:v>
                </c:pt>
                <c:pt idx="14">
                  <c:v>142</c:v>
                </c:pt>
                <c:pt idx="15">
                  <c:v>118</c:v>
                </c:pt>
                <c:pt idx="16">
                  <c:v>87</c:v>
                </c:pt>
                <c:pt idx="17">
                  <c:v>92</c:v>
                </c:pt>
                <c:pt idx="18">
                  <c:v>106</c:v>
                </c:pt>
                <c:pt idx="19">
                  <c:v>77</c:v>
                </c:pt>
                <c:pt idx="20">
                  <c:v>84</c:v>
                </c:pt>
                <c:pt idx="21">
                  <c:v>77</c:v>
                </c:pt>
                <c:pt idx="22">
                  <c:v>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83-9244-B516-C6FF46DF5BCB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errBars>
            <c:errDir val="x"/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Sheet2!$C$1:$C$23</c:f>
              <c:numCache>
                <c:formatCode>General</c:formatCode>
                <c:ptCount val="23"/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13</c:v>
                </c:pt>
                <c:pt idx="8">
                  <c:v>10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8</c:v>
                </c:pt>
                <c:pt idx="18">
                  <c:v>5</c:v>
                </c:pt>
                <c:pt idx="19">
                  <c:v>10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83-9244-B516-C6FF46DF5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0.15000000000000002"/>
          <c:min val="5.000000000000001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 -1/2m)0.5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5.000000000000001E-2"/>
      </c:valAx>
      <c:valAx>
        <c:axId val="618556047"/>
        <c:scaling>
          <c:orientation val="minMax"/>
          <c:max val="450"/>
          <c:min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Vickers</a:t>
                </a:r>
                <a:r>
                  <a:rPr lang="en-GB" baseline="0"/>
                  <a:t> h</a:t>
                </a:r>
                <a:r>
                  <a:rPr lang="en-GB"/>
                  <a:t>ardness</a:t>
                </a:r>
              </a:p>
            </c:rich>
          </c:tx>
          <c:layout>
            <c:manualLayout>
              <c:xMode val="edge"/>
              <c:yMode val="edge"/>
              <c:x val="9.7560975609756097E-3"/>
              <c:y val="0.26457551486121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25</xdr:row>
      <xdr:rowOff>190500</xdr:rowOff>
    </xdr:from>
    <xdr:to>
      <xdr:col>11</xdr:col>
      <xdr:colOff>38100</xdr:colOff>
      <xdr:row>46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AA3830-205C-2343-8F66-E9C3737985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609600</xdr:colOff>
      <xdr:row>24</xdr:row>
      <xdr:rowOff>190500</xdr:rowOff>
    </xdr:from>
    <xdr:to>
      <xdr:col>18</xdr:col>
      <xdr:colOff>330200</xdr:colOff>
      <xdr:row>45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8EA760-67BF-D64F-9A90-FACC2D6359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444500</xdr:colOff>
      <xdr:row>7</xdr:row>
      <xdr:rowOff>38100</xdr:rowOff>
    </xdr:from>
    <xdr:to>
      <xdr:col>13</xdr:col>
      <xdr:colOff>698500</xdr:colOff>
      <xdr:row>28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30B84-E667-0647-A107-B9FE838F7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23</xdr:row>
      <xdr:rowOff>25400</xdr:rowOff>
    </xdr:from>
    <xdr:to>
      <xdr:col>7</xdr:col>
      <xdr:colOff>254000</xdr:colOff>
      <xdr:row>44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847C59-1E94-104D-8A3D-18DCEBBBD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2"/>
  <sheetViews>
    <sheetView topLeftCell="A16" workbookViewId="0">
      <selection activeCell="K47" sqref="K47"/>
    </sheetView>
  </sheetViews>
  <sheetFormatPr baseColWidth="10" defaultRowHeight="16" x14ac:dyDescent="0.2"/>
  <cols>
    <col min="13" max="13" width="10.83203125" style="2"/>
    <col min="14" max="14" width="23.1640625" customWidth="1"/>
    <col min="16" max="16" width="10.83203125" style="1"/>
  </cols>
  <sheetData>
    <row r="1" spans="2:18" x14ac:dyDescent="0.2">
      <c r="B1">
        <v>-2.2135799999999999</v>
      </c>
    </row>
    <row r="2" spans="2:18" x14ac:dyDescent="0.2">
      <c r="B2">
        <f>0.09863*C2</f>
        <v>9.4684799999999986E-2</v>
      </c>
      <c r="C2">
        <v>0.96</v>
      </c>
      <c r="D2" t="s">
        <v>0</v>
      </c>
      <c r="E2" t="s">
        <v>0</v>
      </c>
      <c r="F2" t="s">
        <v>1</v>
      </c>
      <c r="G2" t="s">
        <v>12</v>
      </c>
      <c r="H2" t="s">
        <v>3</v>
      </c>
      <c r="I2" t="s">
        <v>4</v>
      </c>
      <c r="M2" s="2" t="s">
        <v>11</v>
      </c>
      <c r="N2" t="s">
        <v>5</v>
      </c>
      <c r="O2" t="s">
        <v>7</v>
      </c>
      <c r="P2" s="1" t="s">
        <v>9</v>
      </c>
      <c r="Q2" t="s">
        <v>10</v>
      </c>
      <c r="R2" t="s">
        <v>19</v>
      </c>
    </row>
    <row r="3" spans="2:18" x14ac:dyDescent="0.2">
      <c r="B3">
        <f>-0.05427*F3</f>
        <v>-3.2561999999999999E-3</v>
      </c>
      <c r="C3">
        <v>0.32</v>
      </c>
      <c r="D3" t="s">
        <v>1</v>
      </c>
      <c r="E3">
        <v>0.88</v>
      </c>
      <c r="F3">
        <v>0.06</v>
      </c>
      <c r="G3">
        <v>0.79</v>
      </c>
      <c r="H3">
        <f>723-10.7*E3+16.9*F3+29.1*G3</f>
        <v>737.58699999999999</v>
      </c>
      <c r="I3">
        <v>710.5</v>
      </c>
      <c r="J3">
        <f>-LOG10((H3-I3)/H3)</f>
        <v>1.4350523459127205</v>
      </c>
      <c r="K3">
        <f>0.0986348*E3-0.05427*F3</f>
        <v>8.354242399999999E-2</v>
      </c>
      <c r="L3">
        <f>$B$1+J3+K3</f>
        <v>-0.69498523008727942</v>
      </c>
      <c r="M3" s="2">
        <f>1000*POWER(10,L3)</f>
        <v>201.84350074318272</v>
      </c>
      <c r="N3" t="s">
        <v>8</v>
      </c>
      <c r="O3">
        <v>336</v>
      </c>
      <c r="P3" s="1">
        <v>203</v>
      </c>
      <c r="Q3">
        <v>32</v>
      </c>
      <c r="R3">
        <f>1/P3</f>
        <v>4.9261083743842365E-3</v>
      </c>
    </row>
    <row r="4" spans="2:18" x14ac:dyDescent="0.2">
      <c r="B4">
        <f>-LOG10((C4-C5)/C4)</f>
        <v>1.6340060361236459</v>
      </c>
      <c r="C4">
        <f>723-10.7*E3+16.9*F3</f>
        <v>714.59799999999996</v>
      </c>
      <c r="D4" t="s">
        <v>3</v>
      </c>
      <c r="E4">
        <v>0.96</v>
      </c>
      <c r="F4">
        <v>0.32</v>
      </c>
      <c r="G4">
        <v>0.3</v>
      </c>
      <c r="H4">
        <f t="shared" ref="H4:H13" si="0">723-10.7*E4+16.9*F4+29.1*G4</f>
        <v>726.86599999999999</v>
      </c>
      <c r="I4">
        <v>699.78</v>
      </c>
      <c r="J4">
        <f t="shared" ref="J4:J13" si="1">-LOG10((H4-I4)/H4)</f>
        <v>1.4287094805752396</v>
      </c>
      <c r="K4">
        <f t="shared" ref="K4:K13" si="2">0.0986348*E4-0.05427*F4</f>
        <v>7.7323007999999985E-2</v>
      </c>
      <c r="L4">
        <f t="shared" ref="L4:L13" si="3">$B$1+J4+K4</f>
        <v>-0.70754751142476024</v>
      </c>
      <c r="M4" s="2">
        <f t="shared" ref="M4:M13" si="4">1000*POWER(10,L4)</f>
        <v>196.08866445105406</v>
      </c>
      <c r="N4" t="s">
        <v>6</v>
      </c>
      <c r="O4">
        <v>314</v>
      </c>
      <c r="P4" s="1">
        <v>181</v>
      </c>
      <c r="Q4">
        <v>32</v>
      </c>
      <c r="R4">
        <f t="shared" ref="R4:R13" si="5">1/P4</f>
        <v>5.5248618784530384E-3</v>
      </c>
    </row>
    <row r="5" spans="2:18" x14ac:dyDescent="0.2">
      <c r="C5">
        <v>698</v>
      </c>
      <c r="D5" t="s">
        <v>4</v>
      </c>
      <c r="E5">
        <v>0.88</v>
      </c>
      <c r="F5">
        <v>0.06</v>
      </c>
      <c r="G5">
        <v>0.79</v>
      </c>
      <c r="H5">
        <f t="shared" si="0"/>
        <v>737.58699999999999</v>
      </c>
      <c r="I5">
        <v>685.5</v>
      </c>
      <c r="J5">
        <f t="shared" si="1"/>
        <v>1.1510839091038243</v>
      </c>
      <c r="K5">
        <f t="shared" si="2"/>
        <v>8.354242399999999E-2</v>
      </c>
      <c r="L5">
        <f t="shared" si="3"/>
        <v>-0.97895366689617558</v>
      </c>
      <c r="M5" s="2">
        <f t="shared" si="4"/>
        <v>104.9654406018889</v>
      </c>
      <c r="N5" t="s">
        <v>15</v>
      </c>
      <c r="O5">
        <v>401</v>
      </c>
      <c r="P5" s="1">
        <v>104</v>
      </c>
      <c r="Q5">
        <v>11</v>
      </c>
      <c r="R5">
        <f t="shared" si="5"/>
        <v>9.6153846153846159E-3</v>
      </c>
    </row>
    <row r="6" spans="2:18" x14ac:dyDescent="0.2">
      <c r="B6">
        <f>B1+B2+B3+B4</f>
        <v>-0.48814536387635399</v>
      </c>
      <c r="E6">
        <v>0.84</v>
      </c>
      <c r="F6">
        <v>0.05</v>
      </c>
      <c r="G6">
        <v>0.96</v>
      </c>
      <c r="H6">
        <f t="shared" si="0"/>
        <v>742.79300000000001</v>
      </c>
      <c r="I6">
        <f>H6-B10</f>
        <v>690.70600000000002</v>
      </c>
      <c r="J6">
        <f t="shared" si="1"/>
        <v>1.1541384577915141</v>
      </c>
      <c r="K6">
        <f t="shared" si="2"/>
        <v>8.0139732000000005E-2</v>
      </c>
      <c r="L6">
        <f t="shared" si="3"/>
        <v>-0.97930181020848572</v>
      </c>
      <c r="M6" s="2">
        <f t="shared" si="4"/>
        <v>104.88133091451633</v>
      </c>
      <c r="N6" t="s">
        <v>16</v>
      </c>
      <c r="O6">
        <v>410</v>
      </c>
      <c r="P6" s="1">
        <v>121</v>
      </c>
      <c r="Q6">
        <v>11</v>
      </c>
      <c r="R6">
        <f t="shared" si="5"/>
        <v>8.2644628099173556E-3</v>
      </c>
    </row>
    <row r="7" spans="2:18" x14ac:dyDescent="0.2">
      <c r="B7">
        <f>POWER(10,B6)</f>
        <v>0.32497850474825069</v>
      </c>
      <c r="D7" t="s">
        <v>2</v>
      </c>
      <c r="E7">
        <v>1.0900000000000001</v>
      </c>
      <c r="F7">
        <v>0.21</v>
      </c>
      <c r="G7">
        <v>0.56000000000000005</v>
      </c>
      <c r="H7">
        <f t="shared" si="0"/>
        <v>731.18200000000002</v>
      </c>
      <c r="I7">
        <f>H7-B10</f>
        <v>679.09500000000003</v>
      </c>
      <c r="J7">
        <f t="shared" si="1"/>
        <v>1.1472961469856504</v>
      </c>
      <c r="K7">
        <f t="shared" si="2"/>
        <v>9.6115232000000009E-2</v>
      </c>
      <c r="L7">
        <f t="shared" si="3"/>
        <v>-0.97016862101434942</v>
      </c>
      <c r="M7" s="2">
        <f t="shared" si="4"/>
        <v>107.11033533701769</v>
      </c>
      <c r="N7" t="s">
        <v>17</v>
      </c>
      <c r="O7">
        <v>409</v>
      </c>
      <c r="P7" s="1">
        <v>130</v>
      </c>
      <c r="Q7">
        <v>25</v>
      </c>
      <c r="R7">
        <f t="shared" si="5"/>
        <v>7.6923076923076927E-3</v>
      </c>
    </row>
    <row r="8" spans="2:18" x14ac:dyDescent="0.2">
      <c r="E8">
        <v>1.1200000000000001</v>
      </c>
      <c r="F8">
        <v>0</v>
      </c>
      <c r="G8">
        <v>0.23</v>
      </c>
      <c r="H8">
        <f t="shared" si="0"/>
        <v>717.70899999999995</v>
      </c>
      <c r="I8">
        <f>H8-B9</f>
        <v>690.62199999999996</v>
      </c>
      <c r="J8">
        <f t="shared" si="1"/>
        <v>1.4231874845334731</v>
      </c>
      <c r="K8">
        <f t="shared" si="2"/>
        <v>0.110470976</v>
      </c>
      <c r="L8">
        <f t="shared" si="3"/>
        <v>-0.67992153946652678</v>
      </c>
      <c r="M8" s="2">
        <f t="shared" si="4"/>
        <v>208.96736214841388</v>
      </c>
      <c r="N8" t="s">
        <v>18</v>
      </c>
      <c r="O8">
        <v>332</v>
      </c>
      <c r="P8" s="1">
        <v>210</v>
      </c>
      <c r="R8">
        <f t="shared" si="5"/>
        <v>4.7619047619047623E-3</v>
      </c>
    </row>
    <row r="9" spans="2:18" x14ac:dyDescent="0.2">
      <c r="B9">
        <f>+H3-I3</f>
        <v>27.086999999999989</v>
      </c>
      <c r="C9" t="s">
        <v>13</v>
      </c>
      <c r="E9">
        <v>0.98</v>
      </c>
      <c r="F9">
        <v>0.02</v>
      </c>
      <c r="G9">
        <v>0.25</v>
      </c>
      <c r="H9">
        <f t="shared" si="0"/>
        <v>720.12699999999995</v>
      </c>
      <c r="I9">
        <f>H9-B9</f>
        <v>693.04</v>
      </c>
      <c r="J9">
        <f t="shared" si="1"/>
        <v>1.4246481866541512</v>
      </c>
      <c r="K9">
        <f t="shared" si="2"/>
        <v>9.5576703999999998E-2</v>
      </c>
      <c r="L9">
        <f t="shared" si="3"/>
        <v>-0.69335510934584876</v>
      </c>
      <c r="M9" s="2">
        <f t="shared" si="4"/>
        <v>202.60254228867481</v>
      </c>
      <c r="N9" t="s">
        <v>20</v>
      </c>
      <c r="O9">
        <v>255</v>
      </c>
      <c r="P9" s="1">
        <v>252</v>
      </c>
      <c r="Q9">
        <v>26</v>
      </c>
      <c r="R9">
        <f t="shared" si="5"/>
        <v>3.968253968253968E-3</v>
      </c>
    </row>
    <row r="10" spans="2:18" x14ac:dyDescent="0.2">
      <c r="B10">
        <f>H5-I5</f>
        <v>52.086999999999989</v>
      </c>
      <c r="C10" t="s">
        <v>14</v>
      </c>
      <c r="E10">
        <v>0.97</v>
      </c>
      <c r="F10">
        <v>0.02</v>
      </c>
      <c r="G10">
        <v>0.21</v>
      </c>
      <c r="H10">
        <f t="shared" si="0"/>
        <v>719.06999999999994</v>
      </c>
      <c r="I10">
        <f>H10-B9</f>
        <v>691.98299999999995</v>
      </c>
      <c r="J10">
        <f t="shared" si="1"/>
        <v>1.424010262381229</v>
      </c>
      <c r="K10">
        <f t="shared" si="2"/>
        <v>9.4590355999999987E-2</v>
      </c>
      <c r="L10">
        <f t="shared" si="3"/>
        <v>-0.69497938161877093</v>
      </c>
      <c r="M10" s="2">
        <f t="shared" si="4"/>
        <v>201.8462189064463</v>
      </c>
      <c r="N10" t="s">
        <v>21</v>
      </c>
      <c r="O10">
        <v>271</v>
      </c>
      <c r="P10" s="1">
        <v>225</v>
      </c>
      <c r="Q10">
        <v>17</v>
      </c>
      <c r="R10">
        <f t="shared" si="5"/>
        <v>4.4444444444444444E-3</v>
      </c>
    </row>
    <row r="11" spans="2:18" x14ac:dyDescent="0.2">
      <c r="E11">
        <v>0.93</v>
      </c>
      <c r="F11">
        <v>0.82</v>
      </c>
      <c r="G11">
        <v>0.61</v>
      </c>
      <c r="H11">
        <f t="shared" si="0"/>
        <v>744.6579999999999</v>
      </c>
      <c r="I11">
        <f>H11-B9</f>
        <v>717.57099999999991</v>
      </c>
      <c r="J11">
        <f t="shared" si="1"/>
        <v>1.4391959518307835</v>
      </c>
      <c r="K11">
        <f t="shared" si="2"/>
        <v>4.7228963999999998E-2</v>
      </c>
      <c r="L11">
        <f t="shared" si="3"/>
        <v>-0.72715508416921637</v>
      </c>
      <c r="M11" s="2">
        <f t="shared" si="4"/>
        <v>187.43250773803086</v>
      </c>
      <c r="N11" t="s">
        <v>22</v>
      </c>
      <c r="O11">
        <v>311</v>
      </c>
      <c r="P11" s="1">
        <v>151</v>
      </c>
      <c r="Q11">
        <v>10</v>
      </c>
      <c r="R11">
        <f t="shared" si="5"/>
        <v>6.6225165562913907E-3</v>
      </c>
    </row>
    <row r="12" spans="2:18" x14ac:dyDescent="0.2">
      <c r="E12">
        <v>0.67</v>
      </c>
      <c r="F12">
        <f>0.7+1.5*0.24</f>
        <v>1.06</v>
      </c>
      <c r="G12">
        <v>0.27</v>
      </c>
      <c r="H12">
        <f t="shared" si="0"/>
        <v>741.60199999999998</v>
      </c>
      <c r="I12">
        <f>H12-B9</f>
        <v>714.51499999999999</v>
      </c>
      <c r="J12">
        <f t="shared" si="1"/>
        <v>1.4374099846284139</v>
      </c>
      <c r="K12">
        <f t="shared" si="2"/>
        <v>8.5591160000000055E-3</v>
      </c>
      <c r="L12">
        <f t="shared" si="3"/>
        <v>-0.767610899371586</v>
      </c>
      <c r="M12" s="2">
        <f t="shared" si="4"/>
        <v>170.7611616807495</v>
      </c>
      <c r="N12" t="s">
        <v>23</v>
      </c>
      <c r="O12">
        <v>342</v>
      </c>
      <c r="P12" s="1">
        <v>143</v>
      </c>
      <c r="Q12">
        <v>12</v>
      </c>
      <c r="R12">
        <f t="shared" si="5"/>
        <v>6.993006993006993E-3</v>
      </c>
    </row>
    <row r="13" spans="2:18" x14ac:dyDescent="0.2">
      <c r="E13">
        <v>0.61</v>
      </c>
      <c r="F13">
        <f>0.55+1.5*0.21</f>
        <v>0.86499999999999999</v>
      </c>
      <c r="G13">
        <v>0.28999999999999998</v>
      </c>
      <c r="H13">
        <f t="shared" si="0"/>
        <v>739.53049999999996</v>
      </c>
      <c r="I13">
        <f>H13-B9</f>
        <v>712.44349999999997</v>
      </c>
      <c r="J13">
        <f t="shared" si="1"/>
        <v>1.4361951822986467</v>
      </c>
      <c r="K13">
        <f t="shared" si="2"/>
        <v>1.3223677999999996E-2</v>
      </c>
      <c r="L13">
        <f t="shared" si="3"/>
        <v>-0.76416113970135313</v>
      </c>
      <c r="M13" s="2">
        <f t="shared" si="4"/>
        <v>172.12298150396433</v>
      </c>
      <c r="N13" t="s">
        <v>24</v>
      </c>
      <c r="O13">
        <v>332</v>
      </c>
      <c r="P13" s="1">
        <v>156</v>
      </c>
      <c r="Q13">
        <v>22</v>
      </c>
      <c r="R13">
        <f t="shared" si="5"/>
        <v>6.41025641025641E-3</v>
      </c>
    </row>
    <row r="20" spans="12:13" x14ac:dyDescent="0.2">
      <c r="L20">
        <v>50</v>
      </c>
      <c r="M20" s="2">
        <v>50</v>
      </c>
    </row>
    <row r="21" spans="12:13" x14ac:dyDescent="0.2">
      <c r="L21">
        <v>250</v>
      </c>
      <c r="M21" s="2">
        <v>250</v>
      </c>
    </row>
    <row r="41" spans="5:5" x14ac:dyDescent="0.2">
      <c r="E41" t="s">
        <v>25</v>
      </c>
    </row>
    <row r="42" spans="5:5" x14ac:dyDescent="0.2">
      <c r="E42" t="s">
        <v>26</v>
      </c>
    </row>
  </sheetData>
  <phoneticPr fontId="2" type="noConversion"/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63F9-BF59-4943-8CFC-E82234324A4E}">
  <sheetPr>
    <pageSetUpPr fitToPage="1"/>
  </sheetPr>
  <dimension ref="A1:G23"/>
  <sheetViews>
    <sheetView tabSelected="1" topLeftCell="A7" workbookViewId="0">
      <selection activeCell="C46" sqref="C46"/>
    </sheetView>
  </sheetViews>
  <sheetFormatPr baseColWidth="10" defaultRowHeight="16" x14ac:dyDescent="0.2"/>
  <sheetData>
    <row r="1" spans="1:7" x14ac:dyDescent="0.2">
      <c r="A1" t="s">
        <v>7</v>
      </c>
      <c r="B1" t="s">
        <v>27</v>
      </c>
      <c r="D1" t="s">
        <v>28</v>
      </c>
      <c r="E1" t="s">
        <v>29</v>
      </c>
      <c r="G1" t="s">
        <v>30</v>
      </c>
    </row>
    <row r="2" spans="1:7" x14ac:dyDescent="0.2">
      <c r="A2">
        <v>276</v>
      </c>
      <c r="B2">
        <v>226</v>
      </c>
      <c r="C2">
        <v>20</v>
      </c>
      <c r="D2">
        <f>SQRT(1/B2)</f>
        <v>6.651901052377393E-2</v>
      </c>
      <c r="E2">
        <f>1/B2</f>
        <v>4.4247787610619468E-3</v>
      </c>
      <c r="F2">
        <f>D2*SQRT(POWER((C2/B2),2))</f>
        <v>5.8866380994490207E-3</v>
      </c>
    </row>
    <row r="3" spans="1:7" x14ac:dyDescent="0.2">
      <c r="A3">
        <v>280</v>
      </c>
      <c r="B3">
        <v>200</v>
      </c>
      <c r="C3">
        <v>20</v>
      </c>
      <c r="D3">
        <f t="shared" ref="D3:D23" si="0">SQRT(1/B3)</f>
        <v>7.0710678118654752E-2</v>
      </c>
      <c r="E3">
        <f t="shared" ref="E3:E23" si="1">1/B3</f>
        <v>5.0000000000000001E-3</v>
      </c>
      <c r="F3">
        <f t="shared" ref="F3:F23" si="2">D3*SQRT(POWER((C3/B3),2))</f>
        <v>7.0710678118654753E-3</v>
      </c>
    </row>
    <row r="4" spans="1:7" x14ac:dyDescent="0.2">
      <c r="A4">
        <v>285</v>
      </c>
      <c r="B4">
        <v>204</v>
      </c>
      <c r="C4">
        <v>20</v>
      </c>
      <c r="D4">
        <f t="shared" si="0"/>
        <v>7.0014004201400484E-2</v>
      </c>
      <c r="E4">
        <f t="shared" si="1"/>
        <v>4.9019607843137254E-3</v>
      </c>
      <c r="F4">
        <f t="shared" si="2"/>
        <v>6.8641180589608317E-3</v>
      </c>
    </row>
    <row r="5" spans="1:7" x14ac:dyDescent="0.2">
      <c r="A5">
        <v>306</v>
      </c>
      <c r="B5">
        <v>185</v>
      </c>
      <c r="C5">
        <v>13</v>
      </c>
      <c r="D5">
        <f t="shared" si="0"/>
        <v>7.3521462209380772E-2</v>
      </c>
      <c r="E5">
        <f t="shared" si="1"/>
        <v>5.4054054054054057E-3</v>
      </c>
      <c r="F5">
        <f t="shared" si="2"/>
        <v>5.1663730201186491E-3</v>
      </c>
    </row>
    <row r="6" spans="1:7" x14ac:dyDescent="0.2">
      <c r="A6">
        <v>316</v>
      </c>
      <c r="B6">
        <v>163</v>
      </c>
      <c r="C6">
        <v>15</v>
      </c>
      <c r="D6">
        <f t="shared" si="0"/>
        <v>7.8326044998795738E-2</v>
      </c>
      <c r="E6">
        <f t="shared" si="1"/>
        <v>6.1349693251533744E-3</v>
      </c>
      <c r="F6">
        <f t="shared" si="2"/>
        <v>7.2079182514229205E-3</v>
      </c>
    </row>
    <row r="7" spans="1:7" x14ac:dyDescent="0.2">
      <c r="A7">
        <v>325</v>
      </c>
      <c r="B7">
        <v>178</v>
      </c>
      <c r="C7">
        <v>15</v>
      </c>
      <c r="D7">
        <f t="shared" si="0"/>
        <v>7.4953168899586142E-2</v>
      </c>
      <c r="E7">
        <f t="shared" si="1"/>
        <v>5.6179775280898875E-3</v>
      </c>
      <c r="F7">
        <f t="shared" si="2"/>
        <v>6.316278278055012E-3</v>
      </c>
    </row>
    <row r="8" spans="1:7" x14ac:dyDescent="0.2">
      <c r="A8">
        <v>330</v>
      </c>
      <c r="B8">
        <v>123</v>
      </c>
      <c r="C8">
        <v>13</v>
      </c>
      <c r="D8">
        <f t="shared" si="0"/>
        <v>9.016696346674323E-2</v>
      </c>
      <c r="E8">
        <f t="shared" si="1"/>
        <v>8.130081300813009E-3</v>
      </c>
      <c r="F8">
        <f t="shared" si="2"/>
        <v>9.5298416672167652E-3</v>
      </c>
    </row>
    <row r="9" spans="1:7" x14ac:dyDescent="0.2">
      <c r="A9">
        <v>330</v>
      </c>
      <c r="B9">
        <v>164</v>
      </c>
      <c r="C9">
        <v>10</v>
      </c>
      <c r="D9">
        <f t="shared" si="0"/>
        <v>7.8086880944303036E-2</v>
      </c>
      <c r="E9">
        <f t="shared" si="1"/>
        <v>6.0975609756097563E-3</v>
      </c>
      <c r="F9">
        <f t="shared" si="2"/>
        <v>4.7613951795306732E-3</v>
      </c>
    </row>
    <row r="10" spans="1:7" x14ac:dyDescent="0.2">
      <c r="A10">
        <v>335</v>
      </c>
      <c r="B10">
        <v>145</v>
      </c>
      <c r="C10">
        <v>10</v>
      </c>
      <c r="D10">
        <f t="shared" si="0"/>
        <v>8.3045479853739973E-2</v>
      </c>
      <c r="E10">
        <f t="shared" si="1"/>
        <v>6.8965517241379309E-3</v>
      </c>
      <c r="F10">
        <f t="shared" si="2"/>
        <v>5.7272744726717222E-3</v>
      </c>
    </row>
    <row r="11" spans="1:7" x14ac:dyDescent="0.2">
      <c r="A11">
        <v>342</v>
      </c>
      <c r="B11">
        <v>111</v>
      </c>
      <c r="C11">
        <v>12</v>
      </c>
      <c r="D11">
        <f t="shared" si="0"/>
        <v>9.4915799575249898E-2</v>
      </c>
      <c r="E11">
        <f t="shared" si="1"/>
        <v>9.0090090090090089E-3</v>
      </c>
      <c r="F11">
        <f t="shared" si="2"/>
        <v>1.0261167521648639E-2</v>
      </c>
    </row>
    <row r="12" spans="1:7" x14ac:dyDescent="0.2">
      <c r="A12">
        <v>342</v>
      </c>
      <c r="B12">
        <v>145</v>
      </c>
      <c r="C12">
        <v>10</v>
      </c>
      <c r="D12">
        <f t="shared" si="0"/>
        <v>8.3045479853739973E-2</v>
      </c>
      <c r="E12">
        <f t="shared" si="1"/>
        <v>6.8965517241379309E-3</v>
      </c>
      <c r="F12">
        <f t="shared" si="2"/>
        <v>5.7272744726717222E-3</v>
      </c>
    </row>
    <row r="13" spans="1:7" x14ac:dyDescent="0.2">
      <c r="A13">
        <v>350</v>
      </c>
      <c r="B13">
        <v>126</v>
      </c>
      <c r="C13">
        <v>10</v>
      </c>
      <c r="D13">
        <f t="shared" si="0"/>
        <v>8.9087080637474794E-2</v>
      </c>
      <c r="E13">
        <f t="shared" si="1"/>
        <v>7.9365079365079361E-3</v>
      </c>
      <c r="F13">
        <f t="shared" si="2"/>
        <v>7.0704032251964121E-3</v>
      </c>
    </row>
    <row r="14" spans="1:7" x14ac:dyDescent="0.2">
      <c r="A14">
        <v>360</v>
      </c>
      <c r="B14">
        <v>109</v>
      </c>
      <c r="C14">
        <v>13</v>
      </c>
      <c r="D14">
        <f t="shared" si="0"/>
        <v>9.5782628522115137E-2</v>
      </c>
      <c r="E14">
        <f t="shared" si="1"/>
        <v>9.1743119266055051E-3</v>
      </c>
      <c r="F14">
        <f t="shared" si="2"/>
        <v>1.1423616245756852E-2</v>
      </c>
    </row>
    <row r="15" spans="1:7" x14ac:dyDescent="0.2">
      <c r="A15">
        <v>360</v>
      </c>
      <c r="B15">
        <v>142</v>
      </c>
      <c r="C15">
        <v>10</v>
      </c>
      <c r="D15">
        <f t="shared" si="0"/>
        <v>8.3918135829668908E-2</v>
      </c>
      <c r="E15">
        <f t="shared" si="1"/>
        <v>7.0422535211267607E-3</v>
      </c>
      <c r="F15">
        <f t="shared" si="2"/>
        <v>5.9097278753287965E-3</v>
      </c>
    </row>
    <row r="16" spans="1:7" x14ac:dyDescent="0.2">
      <c r="A16">
        <v>365</v>
      </c>
      <c r="B16">
        <v>118</v>
      </c>
      <c r="C16">
        <v>10</v>
      </c>
      <c r="D16">
        <f t="shared" si="0"/>
        <v>9.2057461789832332E-2</v>
      </c>
      <c r="E16">
        <f t="shared" si="1"/>
        <v>8.4745762711864406E-3</v>
      </c>
      <c r="F16">
        <f t="shared" si="2"/>
        <v>7.8014798126976549E-3</v>
      </c>
    </row>
    <row r="17" spans="1:6" x14ac:dyDescent="0.2">
      <c r="A17">
        <v>368</v>
      </c>
      <c r="B17">
        <v>87</v>
      </c>
      <c r="C17">
        <v>12</v>
      </c>
      <c r="D17">
        <f t="shared" si="0"/>
        <v>0.10721125348377948</v>
      </c>
      <c r="E17">
        <f t="shared" si="1"/>
        <v>1.1494252873563218E-2</v>
      </c>
      <c r="F17">
        <f t="shared" si="2"/>
        <v>1.4787759101210963E-2</v>
      </c>
    </row>
    <row r="18" spans="1:6" x14ac:dyDescent="0.2">
      <c r="A18">
        <v>370</v>
      </c>
      <c r="B18">
        <v>92</v>
      </c>
      <c r="C18">
        <v>8</v>
      </c>
      <c r="D18">
        <f t="shared" si="0"/>
        <v>0.10425720702853739</v>
      </c>
      <c r="E18">
        <f t="shared" si="1"/>
        <v>1.0869565217391304E-2</v>
      </c>
      <c r="F18">
        <f t="shared" si="2"/>
        <v>9.0658440894380334E-3</v>
      </c>
    </row>
    <row r="19" spans="1:6" x14ac:dyDescent="0.2">
      <c r="A19">
        <v>378</v>
      </c>
      <c r="B19">
        <v>106</v>
      </c>
      <c r="C19">
        <v>5</v>
      </c>
      <c r="D19">
        <f t="shared" si="0"/>
        <v>9.7128586235726413E-2</v>
      </c>
      <c r="E19">
        <f t="shared" si="1"/>
        <v>9.433962264150943E-3</v>
      </c>
      <c r="F19">
        <f t="shared" si="2"/>
        <v>4.5815370865908691E-3</v>
      </c>
    </row>
    <row r="20" spans="1:6" x14ac:dyDescent="0.2">
      <c r="A20">
        <v>380</v>
      </c>
      <c r="B20">
        <v>77</v>
      </c>
      <c r="C20">
        <v>10</v>
      </c>
      <c r="D20">
        <f t="shared" si="0"/>
        <v>0.11396057645963795</v>
      </c>
      <c r="E20">
        <f t="shared" si="1"/>
        <v>1.2987012987012988E-2</v>
      </c>
      <c r="F20">
        <f t="shared" si="2"/>
        <v>1.4800074864888043E-2</v>
      </c>
    </row>
    <row r="21" spans="1:6" x14ac:dyDescent="0.2">
      <c r="A21">
        <v>390</v>
      </c>
      <c r="B21">
        <v>84</v>
      </c>
      <c r="C21">
        <v>5</v>
      </c>
      <c r="D21">
        <f t="shared" si="0"/>
        <v>0.10910894511799618</v>
      </c>
      <c r="E21">
        <f t="shared" si="1"/>
        <v>1.1904761904761904E-2</v>
      </c>
      <c r="F21">
        <f t="shared" si="2"/>
        <v>6.4945800665473915E-3</v>
      </c>
    </row>
    <row r="22" spans="1:6" x14ac:dyDescent="0.2">
      <c r="A22">
        <v>398</v>
      </c>
      <c r="B22">
        <v>77</v>
      </c>
      <c r="C22">
        <v>5</v>
      </c>
      <c r="D22">
        <f t="shared" si="0"/>
        <v>0.11396057645963795</v>
      </c>
      <c r="E22">
        <f t="shared" si="1"/>
        <v>1.2987012987012988E-2</v>
      </c>
      <c r="F22">
        <f t="shared" si="2"/>
        <v>7.4000374324440215E-3</v>
      </c>
    </row>
    <row r="23" spans="1:6" x14ac:dyDescent="0.2">
      <c r="A23">
        <v>405</v>
      </c>
      <c r="B23">
        <v>68</v>
      </c>
      <c r="C23">
        <v>5</v>
      </c>
      <c r="D23">
        <f t="shared" si="0"/>
        <v>0.12126781251816648</v>
      </c>
      <c r="E23">
        <f t="shared" si="1"/>
        <v>1.4705882352941176E-2</v>
      </c>
      <c r="F23">
        <f t="shared" si="2"/>
        <v>8.9167509204534177E-3</v>
      </c>
    </row>
  </sheetData>
  <pageMargins left="0.7" right="0.7" top="0.75" bottom="0.75" header="0.3" footer="0.3"/>
  <pageSetup paperSize="9" scale="95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Harry Bhadeshia</cp:lastModifiedBy>
  <cp:lastPrinted>2020-10-25T10:46:17Z</cp:lastPrinted>
  <dcterms:created xsi:type="dcterms:W3CDTF">2020-10-23T10:41:23Z</dcterms:created>
  <dcterms:modified xsi:type="dcterms:W3CDTF">2024-01-08T12:22:28Z</dcterms:modified>
</cp:coreProperties>
</file>